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440" tabRatio="740" activeTab="1"/>
  </bookViews>
  <sheets>
    <sheet name="14数媒HX037" sheetId="1" r:id="rId1"/>
    <sheet name="14文秘专科HX034" sheetId="2" r:id="rId2"/>
    <sheet name="14应用电子技术（专科）HX035" sheetId="3" r:id="rId3"/>
    <sheet name="14汽车检测与维修（专科）HX032" sheetId="4" r:id="rId4"/>
    <sheet name="14计算机网络技术2班（专科）HX031" sheetId="5" r:id="rId5"/>
    <sheet name="14计算机网络技术1班（专科）HX030" sheetId="6" r:id="rId6"/>
    <sheet name="14级金融与证券1班（专科）HX029" sheetId="7" r:id="rId7"/>
    <sheet name="14级金融管理与实务1班（专科）HX028" sheetId="8" r:id="rId8"/>
    <sheet name="14级会计与统计核算1班（专科）HX027" sheetId="9" r:id="rId9"/>
    <sheet name="14级会计与审计1班（专科）HX026" sheetId="10" r:id="rId10"/>
    <sheet name="14级会计1班（专科）HX025" sheetId="11" r:id="rId11"/>
    <sheet name="14级财务管理1班（专科）HX024" sheetId="12" r:id="rId12"/>
    <sheet name="14级保险与实务1班（专科）HX023" sheetId="13" r:id="rId13"/>
    <sheet name="14机电一体化技术（专科）HX022" sheetId="14" r:id="rId14"/>
    <sheet name="14商英1（专科）HX033" sheetId="15" r:id="rId15"/>
    <sheet name="14国商（专科）HX021" sheetId="16" r:id="rId16"/>
    <sheet name="14工业设计（专科）HX020" sheetId="17" r:id="rId17"/>
    <sheet name="13保险HX040" sheetId="18" r:id="rId18"/>
    <sheet name="13证券HX039" sheetId="19" r:id="rId19"/>
    <sheet name="13金融1班HX038" sheetId="20" r:id="rId20"/>
    <sheet name="13文秘专科HX017" sheetId="21" r:id="rId21"/>
    <sheet name="13商英1班（专科）HX014" sheetId="22" r:id="rId22"/>
    <sheet name="13商英2班（专科）HX015" sheetId="23" r:id="rId23"/>
    <sheet name="13国商（专科）HX002" sheetId="24" r:id="rId24"/>
    <sheet name="13专科通信技术（专科）HX019" sheetId="25" r:id="rId25"/>
    <sheet name="13应用电子技术（专科）HX018" sheetId="26" r:id="rId26"/>
    <sheet name="13微电子技术（专科）HX016" sheetId="27" r:id="rId27"/>
    <sheet name="13汽车检测与维修（专科）HX013" sheetId="28" r:id="rId28"/>
    <sheet name="13汽车技术服务与营销（专科）HX012" sheetId="29" r:id="rId29"/>
    <sheet name="13计算机网络技术（专科）HX011" sheetId="30" r:id="rId30"/>
    <sheet name="13级会计与统计核算1班（专科）HX010" sheetId="31" r:id="rId31"/>
    <sheet name="13级会计与审计1班（专科）HX009" sheetId="32" r:id="rId32"/>
    <sheet name="13级会计2班（专科）HX008" sheetId="33" r:id="rId33"/>
    <sheet name="13级会计1班（专科）HX007" sheetId="34" r:id="rId34"/>
    <sheet name="13级财务管理2班（专科）HX006" sheetId="35" r:id="rId35"/>
    <sheet name="13级财务管理1班（专科）HX005" sheetId="36" r:id="rId36"/>
    <sheet name="13机电一体化2班（专科）HX004" sheetId="37" r:id="rId37"/>
    <sheet name="13机电一体化1班（专科）HX003" sheetId="38" r:id="rId38"/>
    <sheet name="13电气自动化（专科）HX001" sheetId="39" r:id="rId39"/>
  </sheets>
  <externalReferences>
    <externalReference r:id="rId42"/>
    <externalReference r:id="rId43"/>
    <externalReference r:id="rId44"/>
    <externalReference r:id="rId45"/>
    <externalReference r:id="rId46"/>
  </externalReferences>
  <definedNames>
    <definedName name="_xlnm.Print_Area">#N/A</definedName>
    <definedName name="_xlnm.Print_Titles">#N/A</definedName>
    <definedName name="班级">#REF!</definedName>
    <definedName name="班级1">'[2]Sheet1'!$J$3:$J$81</definedName>
    <definedName name="班级2">'[2]Sheet1'!$L:$L</definedName>
    <definedName name="班级3">'[2]Sheet1'!$N:$N</definedName>
    <definedName name="班级4">'[2]Sheet1'!$P:$P</definedName>
    <definedName name="备注">#REF!</definedName>
    <definedName name="多媒体教室">#REF!</definedName>
    <definedName name="机房">#REF!</definedName>
    <definedName name="集中实训">#REF!</definedName>
    <definedName name="教材类型">'[2]Sheet1'!$I$2:$I$7</definedName>
    <definedName name="教材性质">'[2]Sheet1'!$H$2:$H$7</definedName>
    <definedName name="教学计划">#REF!</definedName>
    <definedName name="开设部门">'[3]数据库'!$S$7:$S$18</definedName>
    <definedName name="考核方式">'[2]Sheet1'!$F$2:$F$10</definedName>
    <definedName name="课程类别">'[2]Sheet1'!$C$2:$C$11</definedName>
    <definedName name="课程类型">'[2]Sheet1'!$D$2:$D$4</definedName>
    <definedName name="课程名称">#REF!</definedName>
    <definedName name="课程性质">'[2]Sheet1'!$E$2:$E$8</definedName>
    <definedName name="普通教室">#REF!</definedName>
    <definedName name="其它备注">'[2]Sheet1'!$B$2:$B$8</definedName>
    <definedName name="实验室">#REF!</definedName>
    <definedName name="是否培养计划开设课程">'[2]Sheet1'!$G$2:$G$3</definedName>
    <definedName name="学分">#REF!</definedName>
    <definedName name="语音室">#REF!</definedName>
    <definedName name="周数">#REF!</definedName>
    <definedName name="周学时">#REF!</definedName>
    <definedName name="主要授课地点">'[2]Sheet1'!$A$2:$A$60</definedName>
    <definedName name="专业">#REF!</definedName>
    <definedName name="总学时">#REF!</definedName>
  </definedNames>
  <calcPr fullCalcOnLoad="1"/>
</workbook>
</file>

<file path=xl/sharedStrings.xml><?xml version="1.0" encoding="utf-8"?>
<sst xmlns="http://schemas.openxmlformats.org/spreadsheetml/2006/main" count="1017" uniqueCount="258">
  <si>
    <t>中国人民邮电</t>
  </si>
  <si>
    <t>9787115301925</t>
  </si>
  <si>
    <t>国际贸易理论与实务(双语版)</t>
  </si>
  <si>
    <t>9787301193228</t>
  </si>
  <si>
    <t>北京希望电子</t>
  </si>
  <si>
    <t>9787830021122</t>
  </si>
  <si>
    <t>电子产品制作技术与技能实训教程</t>
  </si>
  <si>
    <t>9787111247319</t>
  </si>
  <si>
    <t>半导体物理与器件</t>
  </si>
  <si>
    <t>单片机原理与控制技术（第3版）</t>
  </si>
  <si>
    <t>电子信息专业英语</t>
  </si>
  <si>
    <t>厦门华厦15秋季教材分发情况表  14应用电子技术（专科）HX035</t>
  </si>
  <si>
    <t>册数</t>
  </si>
  <si>
    <t>折扣</t>
  </si>
  <si>
    <t>厦门华厦15秋季教材分发情况表  13电气自动化（专科）HX001</t>
  </si>
  <si>
    <t>厦门华厦15秋季教材分发情况表  13国商（专科）HX002</t>
  </si>
  <si>
    <t>厦门华厦15秋季教材分发情况表  13机电一体化1班（专科）HX003</t>
  </si>
  <si>
    <t>厦门华厦15秋季教材分发情况表  13机电一体化2班（专科）HX004</t>
  </si>
  <si>
    <t>厦门华厦15秋季教材分发情况表  13级财务管理1班（专科）HX005</t>
  </si>
  <si>
    <t>厦门华厦15秋季教材分发情况表  13级财务管理2班（专科）HX006</t>
  </si>
  <si>
    <t>厦门华厦15秋季教材分发情况表  13级会计1班（专科）HX007</t>
  </si>
  <si>
    <t>厦门华厦15秋季教材分发情况表  13级会计2班（专科）HX008</t>
  </si>
  <si>
    <t>厦门华厦15秋季教材分发情况表  13级会计与审计1班（专科）HX009</t>
  </si>
  <si>
    <t>厦门华厦15秋季教材分发情况表  13级会计与统计核算1班（专科）HX010</t>
  </si>
  <si>
    <t>厦门华厦15秋季教材分发情况表  13计算机网络技术（专科）HX011</t>
  </si>
  <si>
    <t>厦门华厦15秋季教材分发情况表  13汽车技术服务与营销（专科）HX012</t>
  </si>
  <si>
    <t>厦门华厦15秋季教材分发情况表  13汽车检测与维修（专科）HX013</t>
  </si>
  <si>
    <t>厦门华厦15秋季教材分发情况表  13商英1班（专科）HX014</t>
  </si>
  <si>
    <t>厦门华厦15秋季教材分发情况表  13商英2班（专科）HX015</t>
  </si>
  <si>
    <t>厦门华厦15秋季教材分发情况表  13微电子技术（专科）HX016</t>
  </si>
  <si>
    <t>厦门华厦15秋季教材分发情况表  13文秘专科HX017</t>
  </si>
  <si>
    <t>厦门华厦15秋季教材分发情况表  13应用电子技术（专科）HX018</t>
  </si>
  <si>
    <t>厦门华厦15秋季教材分发情况表  13专科通信技术（专科）HX019</t>
  </si>
  <si>
    <t>厦门华厦15秋季教材分发情况表  14工业设计（专科）HX020</t>
  </si>
  <si>
    <t>厦门华厦15秋季教材分发情况表  14国商（专科）HX021</t>
  </si>
  <si>
    <t>厦门华厦15秋季教材分发情况表  14机电一体化技术（专科）HX022</t>
  </si>
  <si>
    <t>厦门华厦15秋季教材分发情况表  14级保险与实务1班（专科）HX023</t>
  </si>
  <si>
    <t>厦门华厦15秋季教材分发情况表  14级财务管理1班（专科）HX024</t>
  </si>
  <si>
    <t>厦门华厦15秋季教材分发情况表  14级会计1班（专科）HX025</t>
  </si>
  <si>
    <t>厦门华厦15秋季教材分发情况表  14级会计与审计1班（专科）HX026</t>
  </si>
  <si>
    <t>厦门华厦15秋季教材分发情况表  14级会计与统计核算1班（专科）HX027</t>
  </si>
  <si>
    <t>厦门华厦15秋季教材分发情况表  14级金融管理与实务1班（专科）HX028</t>
  </si>
  <si>
    <t>厦门华厦15秋季教材分发情况表  14级金融与证券1班（专科）HX029</t>
  </si>
  <si>
    <t>厦门华厦15秋季教材分发情况表  14计算机网络技术1班（专科）HX030</t>
  </si>
  <si>
    <t>厦门华厦15秋季教材分发情况表  14计算机网络技术2班（专科）HX031</t>
  </si>
  <si>
    <t>厦门华厦15秋季教材分发情况表  14汽车检测与维修（专科）HX032</t>
  </si>
  <si>
    <t>厦门华厦15秋季教材分发情况表  14商英1（专科）HX033</t>
  </si>
  <si>
    <t>厦门华厦15秋季教材分发情况表  14文秘专科HX034</t>
  </si>
  <si>
    <t>实洋</t>
  </si>
  <si>
    <t>合计</t>
  </si>
  <si>
    <t>备注</t>
  </si>
  <si>
    <t>楼宇智能化工程技术</t>
  </si>
  <si>
    <t>北京邮电大学</t>
  </si>
  <si>
    <t>电子商务实用教程</t>
  </si>
  <si>
    <t>出口贸易模拟操作</t>
  </si>
  <si>
    <t>单片机原理与应用（含实训）</t>
  </si>
  <si>
    <t>电机及拖动基础</t>
  </si>
  <si>
    <t>可编程控制器应用技术</t>
  </si>
  <si>
    <t>9787504179296</t>
  </si>
  <si>
    <t>汽车检测与诊断技术（第二版）</t>
  </si>
  <si>
    <t>二手车评估与交易</t>
  </si>
  <si>
    <t>9787121239311</t>
  </si>
  <si>
    <t>汽车电路分析与检测</t>
  </si>
  <si>
    <t>汽车销售实务</t>
  </si>
  <si>
    <t>LED应用技术</t>
  </si>
  <si>
    <t>文学欣赏</t>
  </si>
  <si>
    <t>市场营销理论与实训教程</t>
  </si>
  <si>
    <t>经济法教程</t>
  </si>
  <si>
    <t>办公室事务与管理</t>
  </si>
  <si>
    <t xml:space="preserve">项目管理 </t>
  </si>
  <si>
    <t>产品设计技能培训:UG中文版</t>
  </si>
  <si>
    <t>9787564030469</t>
  </si>
  <si>
    <t xml:space="preserve">设计材料及加工工艺(修订版) </t>
  </si>
  <si>
    <t>9787040256857</t>
  </si>
  <si>
    <t>设计表现-产品手绘表现技法</t>
  </si>
  <si>
    <t>国际贸易实务(项目化教程)</t>
  </si>
  <si>
    <t>机械制造基础</t>
  </si>
  <si>
    <t>9787560298085</t>
  </si>
  <si>
    <t>财险保险</t>
  </si>
  <si>
    <t>经济法基础</t>
  </si>
  <si>
    <t>人身保险</t>
  </si>
  <si>
    <t>商业银行业务与经营（第3版）</t>
  </si>
  <si>
    <t>新编统计基础</t>
  </si>
  <si>
    <t>新编西方经济学</t>
  </si>
  <si>
    <t>财务软件实用教材
用友ERP-U8.72</t>
  </si>
  <si>
    <t>成本会计教程</t>
  </si>
  <si>
    <t>税费计算与申报</t>
  </si>
  <si>
    <t>银行信贷</t>
  </si>
  <si>
    <t>SQL Server 08 数据库项目教程</t>
  </si>
  <si>
    <t>9787560298054</t>
  </si>
  <si>
    <t>汽车文化</t>
  </si>
  <si>
    <t xml:space="preserve"> 9787504184887 </t>
  </si>
  <si>
    <t>汽车底盘构造与检修</t>
  </si>
  <si>
    <t>汽车电器设备构造与检修(第2版)</t>
  </si>
  <si>
    <t>汽车发动机构造与检修</t>
  </si>
  <si>
    <t>新编剑桥商务英语（初级）学生用书</t>
  </si>
  <si>
    <t>世纪商务英语:阅读教程基础篇2(第4版)</t>
  </si>
  <si>
    <t>企业行政管理实务</t>
  </si>
  <si>
    <t>公共关系与实务（第二版）</t>
  </si>
  <si>
    <t>办公应用软件（window XP/7，office10）试题汇编．操作员级</t>
  </si>
  <si>
    <t>数控机床电气控制（第二版）</t>
  </si>
  <si>
    <t>财经应用文写作</t>
  </si>
  <si>
    <t>成本会计案例与实训</t>
  </si>
  <si>
    <t>培生教育出版集团</t>
  </si>
  <si>
    <t>9780582825789</t>
  </si>
  <si>
    <t>9787510300172</t>
  </si>
  <si>
    <t>商务洽谈（中级）</t>
  </si>
  <si>
    <t>华东师大</t>
  </si>
  <si>
    <t>计算机网络与通信</t>
  </si>
  <si>
    <t>智能小区安全防范系统</t>
  </si>
  <si>
    <t>单片机应用技术（Ｃ语言版）</t>
  </si>
  <si>
    <t>电子线路CAD（Protel 99 SE）（教学改革与创新优秀成果教材）</t>
  </si>
  <si>
    <t>网络与综合布线系统工程技术</t>
  </si>
  <si>
    <t>南京大学</t>
  </si>
  <si>
    <t>现代物流管理概论</t>
  </si>
  <si>
    <t>中国人民大学; 第3版 (12年6月1日)</t>
  </si>
  <si>
    <t>国际商法</t>
  </si>
  <si>
    <t>世纪商务英语口语教程（专业篇Ⅱ）(学生用书)</t>
  </si>
  <si>
    <t>中国商务</t>
  </si>
  <si>
    <t>国际货运代理专业英语</t>
  </si>
  <si>
    <t xml:space="preserve">机械工业
</t>
  </si>
  <si>
    <t>机电企业管理导论</t>
  </si>
  <si>
    <t xml:space="preserve">塑料模具设计 第2版 </t>
  </si>
  <si>
    <t>工业会计实操</t>
  </si>
  <si>
    <t>教育科学</t>
  </si>
  <si>
    <t>市场营销学（十二五规划教材）</t>
  </si>
  <si>
    <t xml:space="preserve">
9787115192127</t>
  </si>
  <si>
    <t>思科网络技术学院教程CCNA Exploration：接入WAN</t>
  </si>
  <si>
    <t>网络服务器搭建、配置与管理－Windows Server（第2版））</t>
  </si>
  <si>
    <t>汽车保险与理赔</t>
  </si>
  <si>
    <t>二手车鉴定评估实用教程</t>
  </si>
  <si>
    <t>9787040247398</t>
  </si>
  <si>
    <t>9787111443322</t>
  </si>
  <si>
    <t>9787561534540</t>
  </si>
  <si>
    <t>9787513545884</t>
  </si>
  <si>
    <t>产品设计程序与方法</t>
  </si>
  <si>
    <t xml:space="preserve">人民邮电 </t>
  </si>
  <si>
    <t xml:space="preserve">高等教育 </t>
  </si>
  <si>
    <t>UB NX8产品设计与工艺基本功特训</t>
  </si>
  <si>
    <t>东北大学</t>
  </si>
  <si>
    <t>世纪商务英语口语教程基础篇II(学生用书)</t>
  </si>
  <si>
    <t>牛津商务英语教程 成功交际</t>
  </si>
  <si>
    <t>中国水利水电1</t>
  </si>
  <si>
    <t>UG NX 9.0产品设计实例精解9.0</t>
  </si>
  <si>
    <t>东北师范大学</t>
  </si>
  <si>
    <t>传感器技术与应用</t>
  </si>
  <si>
    <t>数控编程与加工技术（第二版）</t>
  </si>
  <si>
    <t>科学教育</t>
  </si>
  <si>
    <t>12年SAC证券业从业资格考试-证券交易</t>
  </si>
  <si>
    <t>思科网络技术学院教程CCNA Exploration：LAN交换和无线</t>
  </si>
  <si>
    <t>C#程序设计基础教程与实训</t>
  </si>
  <si>
    <t>网页设计与制作</t>
  </si>
  <si>
    <t>现代通信系统原理第三版</t>
  </si>
  <si>
    <t xml:space="preserve">教育科学
</t>
  </si>
  <si>
    <t>汽车营销实务（含资源库）（十二五）</t>
  </si>
  <si>
    <t>经济科学</t>
  </si>
  <si>
    <t>外语教学与研究</t>
  </si>
  <si>
    <t>中国人民大学</t>
  </si>
  <si>
    <t>中国财政经济</t>
  </si>
  <si>
    <t>大连理工大学</t>
  </si>
  <si>
    <t>北京理工大学</t>
  </si>
  <si>
    <t>出版社</t>
  </si>
  <si>
    <t>合计</t>
  </si>
  <si>
    <t>书号</t>
  </si>
  <si>
    <t>书名</t>
  </si>
  <si>
    <t>定价</t>
  </si>
  <si>
    <t>码洋</t>
  </si>
  <si>
    <t>温馨
提醒</t>
  </si>
  <si>
    <t>供货单位：福建新华发行(集团)有限责任公司厦门分公司  联系电话：13806035315  学生签名：                学生手机：</t>
  </si>
  <si>
    <t>清华大学</t>
  </si>
  <si>
    <t>机械工业</t>
  </si>
  <si>
    <t>册数</t>
  </si>
  <si>
    <t>实洋</t>
  </si>
  <si>
    <t>复旦大学</t>
  </si>
  <si>
    <t>厦门大学</t>
  </si>
  <si>
    <t>高等教育</t>
  </si>
  <si>
    <t>会计学原理</t>
  </si>
  <si>
    <t>人民邮电</t>
  </si>
  <si>
    <t>备注</t>
  </si>
  <si>
    <t>折扣</t>
  </si>
  <si>
    <t>电子工业</t>
  </si>
  <si>
    <t>哈尔滨工业大学</t>
  </si>
  <si>
    <t>东北财经大学</t>
  </si>
  <si>
    <t>电子商务概论</t>
  </si>
  <si>
    <t>北京大学</t>
  </si>
  <si>
    <t>科学</t>
  </si>
  <si>
    <t>合肥工业大学</t>
  </si>
  <si>
    <t>取消</t>
  </si>
  <si>
    <t>电子工业</t>
  </si>
  <si>
    <t>正确</t>
  </si>
  <si>
    <t>作业本</t>
  </si>
  <si>
    <t>正确</t>
  </si>
  <si>
    <t>期货及衍生品基础</t>
  </si>
  <si>
    <t>机械工业</t>
  </si>
  <si>
    <t>企业文化学</t>
  </si>
  <si>
    <t>环球英语教程3视听教程</t>
  </si>
  <si>
    <t>电子沙盘实训</t>
  </si>
  <si>
    <t>汽车市场调查实训手册</t>
  </si>
  <si>
    <t>电子商务实训手册</t>
  </si>
  <si>
    <t>光电产品设计实训手册</t>
  </si>
  <si>
    <t>制图测绘实训手册</t>
  </si>
  <si>
    <t>金工实训手册</t>
  </si>
  <si>
    <t>电子产品设计实训手册</t>
  </si>
  <si>
    <t>社会调查实训</t>
  </si>
  <si>
    <t>企业财会工作实施情况调研实训</t>
  </si>
  <si>
    <t>会计岗位综合实训</t>
  </si>
  <si>
    <t>英语调查问卷设计课程指导书</t>
  </si>
  <si>
    <t>商务礼仪</t>
  </si>
  <si>
    <t>动漫造型设计实训手册</t>
  </si>
  <si>
    <t>一场产说会的场景模拟实训</t>
  </si>
  <si>
    <t>PLC应用实训手册</t>
  </si>
  <si>
    <t>普通车床实训手册</t>
  </si>
  <si>
    <t>网站建设实训手册</t>
  </si>
  <si>
    <t>汽车营销策划方案实训手册</t>
  </si>
  <si>
    <t>产品效果图实训手册</t>
  </si>
  <si>
    <t>综合布线实训手册</t>
  </si>
  <si>
    <t>股票交易入门实训</t>
  </si>
  <si>
    <t>备注</t>
  </si>
  <si>
    <t>册数</t>
  </si>
  <si>
    <t>折扣</t>
  </si>
  <si>
    <t>实洋</t>
  </si>
  <si>
    <t>合计</t>
  </si>
  <si>
    <t>温馨
提醒</t>
  </si>
  <si>
    <t>供货单位：福建新华发行(集团)有限责任公司厦门分公司  联系电话：13806035315  学生签名：                学生手机：</t>
  </si>
  <si>
    <t>厦门华厦15秋季教材分发情况表  13金融1HX038</t>
  </si>
  <si>
    <t>备注</t>
  </si>
  <si>
    <t>册数</t>
  </si>
  <si>
    <t>折扣</t>
  </si>
  <si>
    <t>实洋</t>
  </si>
  <si>
    <t>一场产说会的场景模拟实训</t>
  </si>
  <si>
    <t>合计</t>
  </si>
  <si>
    <t>温馨
提醒</t>
  </si>
  <si>
    <t>供货单位：福建新华发行(集团)有限责任公司厦门分公司  联系电话：13806035315  学生签名：                学生手机：</t>
  </si>
  <si>
    <t>厦门华厦15秋季教材分发情况表  13证券HX039</t>
  </si>
  <si>
    <t>备注</t>
  </si>
  <si>
    <t>册数</t>
  </si>
  <si>
    <t>折扣</t>
  </si>
  <si>
    <t>实洋</t>
  </si>
  <si>
    <t>一场产说会的场景模拟实训</t>
  </si>
  <si>
    <t>合计</t>
  </si>
  <si>
    <t>温馨
提醒</t>
  </si>
  <si>
    <t>供货单位：福建新华发行(集团)有限责任公司厦门分公司  联系电话：13806035315  学生签名：                学生手机：</t>
  </si>
  <si>
    <t>厦门华厦15秋季教材分发情况表  13保险HX040</t>
  </si>
  <si>
    <t>厦门华厦15秋季教材分发情况表  14数媒HX037</t>
  </si>
  <si>
    <t>商务联系（初级）</t>
  </si>
  <si>
    <t>培生教育出版集团</t>
  </si>
  <si>
    <t>商务联系（初级）</t>
  </si>
  <si>
    <t xml:space="preserve">
3、收款：请于10月12日前把教材款转帐至建行帐号：6217001930005238382户名：刘细妹，谢谢支持！</t>
  </si>
  <si>
    <t>合计</t>
  </si>
  <si>
    <t>中国人民大学</t>
  </si>
  <si>
    <t>9787300177618</t>
  </si>
  <si>
    <t>金融学基础</t>
  </si>
  <si>
    <t>高等教育</t>
  </si>
  <si>
    <t>《基础会计》</t>
  </si>
  <si>
    <t>中国人民大学</t>
  </si>
  <si>
    <t>金融学基础</t>
  </si>
  <si>
    <t>高等教育</t>
  </si>
  <si>
    <t>《基础会计》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</si>
</sst>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000"/>
    <numFmt numFmtId="178" formatCode="0_ "/>
    <numFmt numFmtId="179" formatCode="0.00_ "/>
    <numFmt numFmtId="180" formatCode="0.00_);[Red]\(0.00\)"/>
    <numFmt numFmtId="181" formatCode="[$-F400]h:mm:ss\ AM/PM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0.0_ "/>
    <numFmt numFmtId="191" formatCode="0.00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¥&quot;#,##0.00;[Red]&quot;¥&quot;#,##0.00"/>
    <numFmt numFmtId="197" formatCode="yyyy&quot;年&quot;m&quot;月&quot;;@"/>
    <numFmt numFmtId="198" formatCode="0.00;[Red]0.00"/>
    <numFmt numFmtId="199" formatCode="&quot;¥&quot;#,##0;[Red]&quot;¥&quot;#,##0"/>
    <numFmt numFmtId="200" formatCode="0;[Red]0"/>
    <numFmt numFmtId="201" formatCode="&quot;¥&quot;#,##0.00_);[Red]\(&quot;¥&quot;#,##0.00\)"/>
    <numFmt numFmtId="202" formatCode="#,##0.00_ "/>
    <numFmt numFmtId="203" formatCode="#,##0.00_);[Red]\(#,##0.00\)"/>
    <numFmt numFmtId="204" formatCode="#,##0.00_);\(#,##0.00\)"/>
    <numFmt numFmtId="205" formatCode="#,##0.00;[Red]#,##0.00"/>
    <numFmt numFmtId="206" formatCode="yyyy&quot;年&quot;m&quot;月&quot;d&quot;日&quot;;@"/>
    <numFmt numFmtId="207" formatCode="0.00_);\(0.00\)"/>
    <numFmt numFmtId="208" formatCode="0.00_ ;[Red]\-0.00\ "/>
    <numFmt numFmtId="209" formatCode="#,##0_ "/>
    <numFmt numFmtId="210" formatCode="&quot;是&quot;;&quot;是&quot;;&quot;否&quot;"/>
    <numFmt numFmtId="211" formatCode="&quot;真&quot;;&quot;真&quot;;&quot;假&quot;"/>
    <numFmt numFmtId="212" formatCode="&quot;开&quot;;&quot;开&quot;;&quot;关&quot;"/>
    <numFmt numFmtId="213" formatCode="0.0"/>
    <numFmt numFmtId="214" formatCode="0.000"/>
    <numFmt numFmtId="215" formatCode="0000"/>
    <numFmt numFmtId="216" formatCode="mmm/yyyy"/>
    <numFmt numFmtId="217" formatCode="0.00&quot;元&quot;"/>
    <numFmt numFmtId="218" formatCode="#,##0.00_ ;[Red]\-#,##0.00\ "/>
    <numFmt numFmtId="219" formatCode="&quot;¥&quot;#,##0.00"/>
    <numFmt numFmtId="220" formatCode="###0.00;\-###0.00;#"/>
    <numFmt numFmtId="221" formatCode="yyyy/mm/dd"/>
    <numFmt numFmtId="222" formatCode="_ &quot;¥&quot;* #,##0.00_ ;_ &quot;¥&quot;* \-#,##0.00_ ;_ &quot;¥&quot;* \-??_ ;_ @_ "/>
    <numFmt numFmtId="223" formatCode="_ &quot;¥&quot;* #,##0_ ;_ &quot;¥&quot;* \-#,##0_ ;_ &quot;¥&quot;* \-_ ;_ @_ "/>
    <numFmt numFmtId="224" formatCode="0.0_);[Red]\(0.0\)"/>
    <numFmt numFmtId="225" formatCode="#\ ?/2"/>
    <numFmt numFmtId="226" formatCode="###"/>
    <numFmt numFmtId="227" formatCode="yyyy/m/d;@"/>
    <numFmt numFmtId="228" formatCode="yyyy/mm"/>
  </numFmts>
  <fonts count="54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sz val="10"/>
      <color indexed="9"/>
      <name val="ARIAL"/>
      <family val="2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Helv"/>
      <family val="2"/>
    </font>
    <font>
      <sz val="11"/>
      <color indexed="8"/>
      <name val="Tahoma"/>
      <family val="2"/>
    </font>
    <font>
      <sz val="10"/>
      <name val="Geneva"/>
      <family val="2"/>
    </font>
    <font>
      <sz val="20"/>
      <name val="宋体"/>
      <family val="0"/>
    </font>
    <font>
      <sz val="11"/>
      <color indexed="9"/>
      <name val="宋体"/>
      <family val="0"/>
    </font>
    <font>
      <sz val="11"/>
      <name val="Arial"/>
      <family val="2"/>
    </font>
    <font>
      <sz val="14"/>
      <name val="宋体"/>
      <family val="0"/>
    </font>
    <font>
      <sz val="14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04"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0" fillId="0" borderId="0">
      <alignment vertical="top"/>
      <protection/>
    </xf>
    <xf numFmtId="0" fontId="16" fillId="0" borderId="0">
      <alignment/>
      <protection/>
    </xf>
    <xf numFmtId="0" fontId="10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 vertical="top"/>
      <protection/>
    </xf>
    <xf numFmtId="0" fontId="8" fillId="0" borderId="0">
      <alignment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 vertical="top"/>
      <protection/>
    </xf>
    <xf numFmtId="0" fontId="8" fillId="0" borderId="0">
      <alignment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 vertical="top"/>
      <protection/>
    </xf>
    <xf numFmtId="0" fontId="8" fillId="0" borderId="0">
      <alignment/>
      <protection/>
    </xf>
    <xf numFmtId="0" fontId="18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1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5" fillId="0" borderId="0">
      <alignment vertical="center"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3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Font="0" applyAlignment="0">
      <protection/>
    </xf>
    <xf numFmtId="0" fontId="2" fillId="0" borderId="0" applyFont="0" applyAlignment="0">
      <protection/>
    </xf>
    <xf numFmtId="0" fontId="2" fillId="0" borderId="0" applyFont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6" borderId="5" applyNumberFormat="0" applyAlignment="0" applyProtection="0"/>
    <xf numFmtId="0" fontId="47" fillId="37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51" fillId="44" borderId="0" applyNumberFormat="0" applyBorder="0" applyAlignment="0" applyProtection="0"/>
    <xf numFmtId="0" fontId="52" fillId="36" borderId="8" applyNumberFormat="0" applyAlignment="0" applyProtection="0"/>
    <xf numFmtId="0" fontId="53" fillId="45" borderId="5" applyNumberFormat="0" applyAlignment="0" applyProtection="0"/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49" borderId="0" applyNumberFormat="0" applyBorder="0" applyAlignment="0" applyProtection="0"/>
    <xf numFmtId="0" fontId="0" fillId="50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179" fontId="3" fillId="0" borderId="0" xfId="0" applyNumberFormat="1" applyFont="1" applyAlignment="1">
      <alignment vertical="center"/>
    </xf>
    <xf numFmtId="9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vertical="center"/>
    </xf>
    <xf numFmtId="178" fontId="3" fillId="0" borderId="0" xfId="0" applyNumberFormat="1" applyFont="1" applyAlignment="1">
      <alignment horizontal="left" vertical="center"/>
    </xf>
    <xf numFmtId="178" fontId="0" fillId="0" borderId="0" xfId="0" applyNumberFormat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horizontal="left" vertical="center"/>
    </xf>
    <xf numFmtId="179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10" xfId="247" applyFont="1" applyFill="1" applyBorder="1" applyAlignment="1">
      <alignment horizontal="center" vertical="center" wrapText="1"/>
      <protection/>
    </xf>
    <xf numFmtId="180" fontId="3" fillId="0" borderId="10" xfId="0" applyNumberFormat="1" applyFont="1" applyFill="1" applyBorder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76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192" applyFont="1" applyFill="1" applyBorder="1" applyAlignment="1" applyProtection="1">
      <alignment horizontal="left" vertical="center" wrapText="1"/>
      <protection locked="0"/>
    </xf>
    <xf numFmtId="0" fontId="21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 quotePrefix="1">
      <alignment horizontal="left" vertical="center"/>
    </xf>
    <xf numFmtId="0" fontId="3" fillId="20" borderId="0" xfId="245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/>
    </xf>
    <xf numFmtId="178" fontId="3" fillId="0" borderId="10" xfId="0" applyNumberFormat="1" applyFont="1" applyBorder="1" applyAlignment="1">
      <alignment/>
    </xf>
    <xf numFmtId="0" fontId="0" fillId="13" borderId="0" xfId="0" applyFill="1" applyAlignment="1">
      <alignment vertical="center"/>
    </xf>
    <xf numFmtId="0" fontId="0" fillId="13" borderId="0" xfId="0" applyFill="1" applyBorder="1" applyAlignment="1">
      <alignment vertical="center"/>
    </xf>
    <xf numFmtId="0" fontId="0" fillId="13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247" applyFont="1" applyBorder="1" applyAlignment="1">
      <alignment vertical="center" wrapText="1"/>
      <protection/>
    </xf>
    <xf numFmtId="180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horizontal="left" vertical="center"/>
    </xf>
    <xf numFmtId="0" fontId="0" fillId="13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180" fontId="3" fillId="0" borderId="12" xfId="0" applyNumberFormat="1" applyFont="1" applyFill="1" applyBorder="1" applyAlignment="1">
      <alignment horizontal="center" vertical="center"/>
    </xf>
    <xf numFmtId="9" fontId="3" fillId="0" borderId="12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vertical="center"/>
    </xf>
    <xf numFmtId="180" fontId="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left"/>
    </xf>
    <xf numFmtId="176" fontId="22" fillId="0" borderId="10" xfId="0" applyNumberFormat="1" applyFont="1" applyFill="1" applyBorder="1" applyAlignment="1" quotePrefix="1">
      <alignment horizontal="left" vertical="center"/>
    </xf>
    <xf numFmtId="0" fontId="22" fillId="0" borderId="10" xfId="192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/>
    </xf>
    <xf numFmtId="176" fontId="22" fillId="0" borderId="10" xfId="0" applyNumberFormat="1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" fillId="0" borderId="13" xfId="247" applyFont="1" applyBorder="1" applyAlignment="1">
      <alignment horizontal="left" vertical="center" wrapText="1"/>
      <protection/>
    </xf>
    <xf numFmtId="0" fontId="1" fillId="0" borderId="14" xfId="247" applyFont="1" applyBorder="1" applyAlignment="1">
      <alignment horizontal="left" vertical="center" wrapText="1"/>
      <protection/>
    </xf>
    <xf numFmtId="0" fontId="1" fillId="0" borderId="10" xfId="246" applyFont="1" applyFill="1" applyBorder="1" applyAlignment="1">
      <alignment horizontal="left" vertical="center" shrinkToFit="1"/>
      <protection/>
    </xf>
  </cellXfs>
  <cellStyles count="30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0619厦门城市0614" xfId="15"/>
    <cellStyle name="_0620厦门城市0614" xfId="16"/>
    <cellStyle name="_2012秋厦门城市订单" xfId="17"/>
    <cellStyle name="_2012秋数字媒体（技能）1" xfId="18"/>
    <cellStyle name="_Book3" xfId="19"/>
    <cellStyle name="_ET_STYLE_NoName_00_" xfId="20"/>
    <cellStyle name="_ET_STYLE_NoName_00__华厦学生分班明细" xfId="21"/>
    <cellStyle name="_ET_STYLE_NoName_00__理工15秋季明细" xfId="22"/>
    <cellStyle name="_分班带标头" xfId="23"/>
    <cellStyle name="_汇总数据" xfId="24"/>
    <cellStyle name="_汇总数据1" xfId="25"/>
    <cellStyle name="_技师2010春分班明细" xfId="26"/>
    <cellStyle name="_技师2010春教材反馈" xfId="27"/>
    <cellStyle name="_技师2010春教材明细0224" xfId="28"/>
    <cellStyle name="_技师2010春教材明细0225" xfId="29"/>
    <cellStyle name="_技师分班" xfId="30"/>
    <cellStyle name="_技师学院报订100217" xfId="31"/>
    <cellStyle name="_教材二科2010年春季教材退货计划审批表" xfId="32"/>
    <cellStyle name="_理工汇总明细" xfId="33"/>
    <cellStyle name="_厦城2012春总订单明细" xfId="34"/>
    <cellStyle name="_厦大建筑2012春到货" xfId="35"/>
    <cellStyle name="_厦大软件2012春到货" xfId="36"/>
    <cellStyle name="_厦大软件2012春到货_厦大建筑2012春到货" xfId="37"/>
    <cellStyle name="_厦门城市004512002" xfId="38"/>
    <cellStyle name="_厦门城市2012春订单-黄" xfId="39"/>
    <cellStyle name="_厦门城市2012春结算明细-黄老师" xfId="40"/>
    <cellStyle name="_厦门城市2012春结算明细-郑老师" xfId="41"/>
    <cellStyle name="_厦门城市2012年春季-成教院订单" xfId="42"/>
    <cellStyle name="_厦门城市2012秋教材" xfId="43"/>
    <cellStyle name="_厦门工商旅游12006" xfId="44"/>
    <cellStyle name="_厦门理工学院0521" xfId="45"/>
    <cellStyle name="_厦门艺术学校1125" xfId="46"/>
    <cellStyle name="_小任1201-0530" xfId="47"/>
    <cellStyle name="_小任退货1" xfId="48"/>
    <cellStyle name="_新华书店厦门城市2012春明细-郑老师" xfId="49"/>
    <cellStyle name="0,0&#13;&#10;NA&#13;&#10;" xfId="50"/>
    <cellStyle name="20% - 强调文字颜色 1" xfId="51"/>
    <cellStyle name="20% - 强调文字颜色 2" xfId="52"/>
    <cellStyle name="20% - 强调文字颜色 3" xfId="53"/>
    <cellStyle name="20% - 强调文字颜色 4" xfId="54"/>
    <cellStyle name="20% - 强调文字颜色 5" xfId="55"/>
    <cellStyle name="20% - 强调文字颜色 6" xfId="56"/>
    <cellStyle name="20% - 着色 1" xfId="57"/>
    <cellStyle name="20% - 着色 2" xfId="58"/>
    <cellStyle name="20% - 着色 3" xfId="59"/>
    <cellStyle name="20% - 着色 4" xfId="60"/>
    <cellStyle name="20% - 着色 5" xfId="61"/>
    <cellStyle name="20% - 着色 6" xfId="62"/>
    <cellStyle name="40% - 强调文字颜色 1" xfId="63"/>
    <cellStyle name="40% - 强调文字颜色 2" xfId="64"/>
    <cellStyle name="40% - 强调文字颜色 3" xfId="65"/>
    <cellStyle name="40% - 强调文字颜色 4" xfId="66"/>
    <cellStyle name="40% - 强调文字颜色 5" xfId="67"/>
    <cellStyle name="40% - 强调文字颜色 6" xfId="68"/>
    <cellStyle name="40% - 着色 1" xfId="69"/>
    <cellStyle name="40% - 着色 2" xfId="70"/>
    <cellStyle name="40% - 着色 3" xfId="71"/>
    <cellStyle name="40% - 着色 4" xfId="72"/>
    <cellStyle name="40% - 着色 5" xfId="73"/>
    <cellStyle name="40% - 着色 6" xfId="74"/>
    <cellStyle name="60% - 强调文字颜色 1" xfId="75"/>
    <cellStyle name="60% - 强调文字颜色 2" xfId="76"/>
    <cellStyle name="60% - 强调文字颜色 3" xfId="77"/>
    <cellStyle name="60% - 强调文字颜色 4" xfId="78"/>
    <cellStyle name="60% - 强调文字颜色 5" xfId="79"/>
    <cellStyle name="60% - 强调文字颜色 6" xfId="80"/>
    <cellStyle name="60% - 着色 1" xfId="81"/>
    <cellStyle name="60% - 着色 2" xfId="82"/>
    <cellStyle name="60% - 着色 3" xfId="83"/>
    <cellStyle name="60% - 着色 4" xfId="84"/>
    <cellStyle name="60% - 着色 5" xfId="85"/>
    <cellStyle name="60% - 着色 6" xfId="86"/>
    <cellStyle name="Normal 2" xfId="87"/>
    <cellStyle name="Percent" xfId="88"/>
    <cellStyle name="标题" xfId="89"/>
    <cellStyle name="标题 1" xfId="90"/>
    <cellStyle name="标题 2" xfId="91"/>
    <cellStyle name="标题 3" xfId="92"/>
    <cellStyle name="标题 4" xfId="93"/>
    <cellStyle name="差" xfId="94"/>
    <cellStyle name="差_2013级教材汇总" xfId="95"/>
    <cellStyle name="差_Sheet1" xfId="96"/>
    <cellStyle name="差_华厦12秋季学生分班" xfId="97"/>
    <cellStyle name="差_华厦15秋到货" xfId="98"/>
    <cellStyle name="差_华厦15秋季老生学生分班" xfId="99"/>
    <cellStyle name="差_技师2010春分班明细" xfId="100"/>
    <cellStyle name="差_技师学院2010春教材" xfId="101"/>
    <cellStyle name="差_技师学院报订100217" xfId="102"/>
    <cellStyle name="差_理工14春季汇总明细" xfId="103"/>
    <cellStyle name="差_理工14秋分班明细" xfId="104"/>
    <cellStyle name="差_理工14秋季分班明细-OK" xfId="105"/>
    <cellStyle name="差_理工15秋季明细" xfId="106"/>
    <cellStyle name="常规 10" xfId="107"/>
    <cellStyle name="常规 10 5" xfId="108"/>
    <cellStyle name="常规 10_电子信息教材邮寄地址最新" xfId="109"/>
    <cellStyle name="常规 11" xfId="110"/>
    <cellStyle name="常规 12" xfId="111"/>
    <cellStyle name="常规 13" xfId="112"/>
    <cellStyle name="常规 14" xfId="113"/>
    <cellStyle name="常规 15" xfId="114"/>
    <cellStyle name="常规 16" xfId="115"/>
    <cellStyle name="常规 17" xfId="116"/>
    <cellStyle name="常规 18" xfId="117"/>
    <cellStyle name="常规 19" xfId="118"/>
    <cellStyle name="常规 2" xfId="119"/>
    <cellStyle name="常规 2 10" xfId="120"/>
    <cellStyle name="常规 2 2" xfId="121"/>
    <cellStyle name="常规 2 3" xfId="122"/>
    <cellStyle name="常规 2 4" xfId="123"/>
    <cellStyle name="常规 2 5" xfId="124"/>
    <cellStyle name="常规 2 6" xfId="125"/>
    <cellStyle name="常规 2 7" xfId="126"/>
    <cellStyle name="常规 2 8" xfId="127"/>
    <cellStyle name="常规 2 9" xfId="128"/>
    <cellStyle name="常规 2_Sheet1" xfId="129"/>
    <cellStyle name="常规 20" xfId="130"/>
    <cellStyle name="常规 21" xfId="131"/>
    <cellStyle name="常规 22" xfId="132"/>
    <cellStyle name="常规 23" xfId="133"/>
    <cellStyle name="常规 24" xfId="134"/>
    <cellStyle name="常规 25" xfId="135"/>
    <cellStyle name="常规 26" xfId="136"/>
    <cellStyle name="常规 27" xfId="137"/>
    <cellStyle name="常规 28" xfId="138"/>
    <cellStyle name="常规 29" xfId="139"/>
    <cellStyle name="常规 3" xfId="140"/>
    <cellStyle name="常规 3 10" xfId="141"/>
    <cellStyle name="常规 3 2" xfId="142"/>
    <cellStyle name="常规 3 3" xfId="143"/>
    <cellStyle name="常规 3 4" xfId="144"/>
    <cellStyle name="常规 3 5" xfId="145"/>
    <cellStyle name="常规 3 6" xfId="146"/>
    <cellStyle name="常规 3 7" xfId="147"/>
    <cellStyle name="常规 3 8" xfId="148"/>
    <cellStyle name="常规 3 9" xfId="149"/>
    <cellStyle name="常规 3_理工14秋分班明细" xfId="150"/>
    <cellStyle name="常规 30" xfId="151"/>
    <cellStyle name="常规 31" xfId="152"/>
    <cellStyle name="常规 32" xfId="153"/>
    <cellStyle name="常规 33" xfId="154"/>
    <cellStyle name="常规 37" xfId="155"/>
    <cellStyle name="常规 4" xfId="156"/>
    <cellStyle name="常规 4 10" xfId="157"/>
    <cellStyle name="常规 4 2" xfId="158"/>
    <cellStyle name="常规 4 3" xfId="159"/>
    <cellStyle name="常规 4 4" xfId="160"/>
    <cellStyle name="常规 4 5" xfId="161"/>
    <cellStyle name="常规 4 6" xfId="162"/>
    <cellStyle name="常规 4 7" xfId="163"/>
    <cellStyle name="常规 4 8" xfId="164"/>
    <cellStyle name="常规 4 9" xfId="165"/>
    <cellStyle name="常规 4_厦城2012春总订单明细" xfId="166"/>
    <cellStyle name="常规 43" xfId="167"/>
    <cellStyle name="常规 45" xfId="168"/>
    <cellStyle name="常规 46" xfId="169"/>
    <cellStyle name="常规 5" xfId="170"/>
    <cellStyle name="常规 5 10" xfId="171"/>
    <cellStyle name="常规 5 2" xfId="172"/>
    <cellStyle name="常规 5 3" xfId="173"/>
    <cellStyle name="常规 5 4" xfId="174"/>
    <cellStyle name="常规 5 5" xfId="175"/>
    <cellStyle name="常规 5 6" xfId="176"/>
    <cellStyle name="常规 5 7" xfId="177"/>
    <cellStyle name="常规 5 8" xfId="178"/>
    <cellStyle name="常规 5 9" xfId="179"/>
    <cellStyle name="常规 5_2012秋厦门城市订单" xfId="180"/>
    <cellStyle name="常规 6" xfId="181"/>
    <cellStyle name="常规 6 10" xfId="182"/>
    <cellStyle name="常规 6 2" xfId="183"/>
    <cellStyle name="常规 6 3" xfId="184"/>
    <cellStyle name="常规 6 4" xfId="185"/>
    <cellStyle name="常规 6 5" xfId="186"/>
    <cellStyle name="常规 6 6" xfId="187"/>
    <cellStyle name="常规 6 7" xfId="188"/>
    <cellStyle name="常规 6 8" xfId="189"/>
    <cellStyle name="常规 6 9" xfId="190"/>
    <cellStyle name="常规 6_2012秋厦门城市订单" xfId="191"/>
    <cellStyle name="常规 7" xfId="192"/>
    <cellStyle name="常规 7 10" xfId="193"/>
    <cellStyle name="常规 7 11" xfId="194"/>
    <cellStyle name="常规 7 12" xfId="195"/>
    <cellStyle name="常规 7 13" xfId="196"/>
    <cellStyle name="常规 7 14" xfId="197"/>
    <cellStyle name="常规 7 15" xfId="198"/>
    <cellStyle name="常规 7 16" xfId="199"/>
    <cellStyle name="常规 7 17" xfId="200"/>
    <cellStyle name="常规 7 18" xfId="201"/>
    <cellStyle name="常规 7 19" xfId="202"/>
    <cellStyle name="常规 7 2" xfId="203"/>
    <cellStyle name="常规 7 20" xfId="204"/>
    <cellStyle name="常规 7 21" xfId="205"/>
    <cellStyle name="常规 7 22" xfId="206"/>
    <cellStyle name="常规 7 23" xfId="207"/>
    <cellStyle name="常规 7 24" xfId="208"/>
    <cellStyle name="常规 7 25" xfId="209"/>
    <cellStyle name="常规 7 26" xfId="210"/>
    <cellStyle name="常规 7 27" xfId="211"/>
    <cellStyle name="常规 7 28" xfId="212"/>
    <cellStyle name="常规 7 3" xfId="213"/>
    <cellStyle name="常规 7 30" xfId="214"/>
    <cellStyle name="常规 7 30 20" xfId="215"/>
    <cellStyle name="常规 7 31" xfId="216"/>
    <cellStyle name="常规 7 31 20" xfId="217"/>
    <cellStyle name="常规 7 32" xfId="218"/>
    <cellStyle name="常规 7 32 20" xfId="219"/>
    <cellStyle name="常规 7 33" xfId="220"/>
    <cellStyle name="常规 7 33 20" xfId="221"/>
    <cellStyle name="常规 7 34" xfId="222"/>
    <cellStyle name="常规 7 34 20" xfId="223"/>
    <cellStyle name="常规 7 35" xfId="224"/>
    <cellStyle name="常规 7 37" xfId="225"/>
    <cellStyle name="常规 7 39" xfId="226"/>
    <cellStyle name="常规 7 4" xfId="227"/>
    <cellStyle name="常规 7 43" xfId="228"/>
    <cellStyle name="常规 7 5" xfId="229"/>
    <cellStyle name="常规 7 52" xfId="230"/>
    <cellStyle name="常规 7 54" xfId="231"/>
    <cellStyle name="常规 7 6" xfId="232"/>
    <cellStyle name="常规 7 7" xfId="233"/>
    <cellStyle name="常规 7 8" xfId="234"/>
    <cellStyle name="常规 7 9" xfId="235"/>
    <cellStyle name="常规 7_2012-2013第一学期教材预订——商务外语系" xfId="236"/>
    <cellStyle name="常规 8" xfId="237"/>
    <cellStyle name="常规 8 2" xfId="238"/>
    <cellStyle name="常规 9" xfId="239"/>
    <cellStyle name="常规 9 2" xfId="240"/>
    <cellStyle name="常规 9 5" xfId="241"/>
    <cellStyle name="常规 9 6_信息与机电工程教材汇总--许秀玲20140630" xfId="242"/>
    <cellStyle name="常规 9 8" xfId="243"/>
    <cellStyle name="常规 9_华厦15秋到货" xfId="244"/>
    <cellStyle name="常规_05文秘_1" xfId="245"/>
    <cellStyle name="常规_理工08秋教材" xfId="246"/>
    <cellStyle name="常规_厦大软件2012春到货" xfId="247"/>
    <cellStyle name="Hyperlink" xfId="248"/>
    <cellStyle name="超链接 10" xfId="249"/>
    <cellStyle name="超链接 11" xfId="250"/>
    <cellStyle name="超链接 12" xfId="251"/>
    <cellStyle name="超链接 13" xfId="252"/>
    <cellStyle name="超链接 14" xfId="253"/>
    <cellStyle name="超链接 15" xfId="254"/>
    <cellStyle name="超链接 2" xfId="255"/>
    <cellStyle name="超链接 3" xfId="256"/>
    <cellStyle name="超链接 4" xfId="257"/>
    <cellStyle name="超链接 5" xfId="258"/>
    <cellStyle name="超链接 6" xfId="259"/>
    <cellStyle name="超链接 7" xfId="260"/>
    <cellStyle name="超链接 8" xfId="261"/>
    <cellStyle name="超链接 9" xfId="262"/>
    <cellStyle name="好" xfId="263"/>
    <cellStyle name="好_2013级教材汇总" xfId="264"/>
    <cellStyle name="好_Sheet1" xfId="265"/>
    <cellStyle name="好_华厦12秋季学生分班" xfId="266"/>
    <cellStyle name="好_华厦15秋到货" xfId="267"/>
    <cellStyle name="好_华厦15秋季老生学生分班" xfId="268"/>
    <cellStyle name="好_技师2010春分班明细" xfId="269"/>
    <cellStyle name="好_技师学院2010春教材" xfId="270"/>
    <cellStyle name="好_技师学院报订100217" xfId="271"/>
    <cellStyle name="好_理工14春季汇总明细" xfId="272"/>
    <cellStyle name="好_理工14秋分班明细" xfId="273"/>
    <cellStyle name="好_理工14秋季分班明细-OK" xfId="274"/>
    <cellStyle name="好_理工15秋季明细" xfId="275"/>
    <cellStyle name="汇总" xfId="276"/>
    <cellStyle name="Currency" xfId="277"/>
    <cellStyle name="Currency [0]" xfId="278"/>
    <cellStyle name="计算" xfId="279"/>
    <cellStyle name="检查单元格" xfId="280"/>
    <cellStyle name="解释性文本" xfId="281"/>
    <cellStyle name="警告文本" xfId="282"/>
    <cellStyle name="链接单元格" xfId="283"/>
    <cellStyle name="Comma" xfId="284"/>
    <cellStyle name="Comma [0]" xfId="285"/>
    <cellStyle name="强调文字颜色 1" xfId="286"/>
    <cellStyle name="强调文字颜色 2" xfId="287"/>
    <cellStyle name="强调文字颜色 3" xfId="288"/>
    <cellStyle name="强调文字颜色 4" xfId="289"/>
    <cellStyle name="强调文字颜色 5" xfId="290"/>
    <cellStyle name="强调文字颜色 6" xfId="291"/>
    <cellStyle name="适中" xfId="292"/>
    <cellStyle name="输出" xfId="293"/>
    <cellStyle name="输入" xfId="294"/>
    <cellStyle name="样式 1" xfId="295"/>
    <cellStyle name="Followed Hyperlink" xfId="296"/>
    <cellStyle name="着色 1" xfId="297"/>
    <cellStyle name="着色 2" xfId="298"/>
    <cellStyle name="着色 3" xfId="299"/>
    <cellStyle name="着色 4" xfId="300"/>
    <cellStyle name="着色 5" xfId="301"/>
    <cellStyle name="着色 6" xfId="302"/>
    <cellStyle name="注释" xfId="3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externalLink" Target="externalLinks/externalLink2.xml" /><Relationship Id="rId44" Type="http://schemas.openxmlformats.org/officeDocument/2006/relationships/externalLink" Target="externalLinks/externalLink3.xml" /><Relationship Id="rId45" Type="http://schemas.openxmlformats.org/officeDocument/2006/relationships/externalLink" Target="externalLinks/externalLink4.xml" /><Relationship Id="rId46" Type="http://schemas.openxmlformats.org/officeDocument/2006/relationships/externalLink" Target="externalLinks/externalLink5.xml" /><Relationship Id="rId4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6149;&#23395;&#25945;&#26448;\&#21326;&#21414;&#23398;&#38498;\&#21407;&#22987;&#35746;&#21333;\&#25945;&#26448;&#39044;&#35746;\&#30005;&#23376;&#20449;&#2468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0219;&#29790;&#20848;\&#25945;&#26448;&#35746;&#21333;\2011&#31179;&#23395;\&#21326;&#21414;&#23398;&#38498;2011&#31179;&#23395;\2011-2012-1&#24320;&#35838;&#35745;&#21010;\2011-2012&#23398;&#24180;&#24320;&#35838;&#35745;&#21010;&#21450;&#30456;&#20851;&#26448;&#26009;\20110609&#30005;&#23376;&#20449;&#24687;&#25945;&#23398;&#37096;&#24320;&#35838;&#35745;&#21010;2011-2012-1\&#36890;&#20449;--2011-2012&#23398;&#24180;&#24320;&#35838;&#35745;&#21010;&#22521;&#20859;&#26041;&#26696;&#23548;&#20986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219;&#29790;&#20848;\&#25945;&#26448;&#35746;&#21333;\2011&#31179;&#23395;\&#21326;&#21414;&#23398;&#38498;2011&#31179;&#23395;\2011-2012-1&#24320;&#35838;&#35745;&#21010;\2011-2012&#23398;&#24180;&#24320;&#35838;&#35745;&#21010;&#21450;&#30456;&#20851;&#26448;&#26009;\20110609&#30005;&#23376;&#20449;&#24687;&#25945;&#23398;&#37096;&#24320;&#35838;&#35745;&#21010;2011-2012-1\01-15XXX&#19987;&#19994;&#24320;&#35838;&#35745;&#21010;2010-2011&#23436;&#25972;&#2925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wb1\&#26700;&#38754;\2012&#26149;&#25945;&#26448;\&#24037;&#21830;&#26053;&#28216;\&#20255;&#33805;&#22238;&#21578;\2011&#31179;&#25945;&#26448;\&#36817;&#26399;&#25253;&#35746;\2011&#31179;&#25945;&#26448;\&#21326;&#21414;&#23398;&#38498;2011&#31179;&#23395;\&#21326;&#21414;&#23398;&#38498;09-10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015&#31179;&#23395;&#25945;&#26448;\&#21326;&#21414;&#23398;&#38498;15&#31179;&#23395;\&#21407;&#22987;&#35746;&#21333;\&#21830;&#21153;&#22806;&#35821;&#31995;&#24320;&#35838;&#35745;&#21010;2015-2016&#31532;1&#23398;&#263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信息原"/>
      <sheetName val="信息(1)"/>
      <sheetName val="信息(2)"/>
      <sheetName val="疑问"/>
      <sheetName val="收款一览表"/>
      <sheetName val="收款一鉴表"/>
      <sheetName val="原始工作量"/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1级通信"/>
      <sheetName val="2010级通信"/>
      <sheetName val="09级通信"/>
      <sheetName val="培养方案导出表"/>
      <sheetName val="Sheet1"/>
    </sheetNames>
    <sheetDataSet>
      <sheetData sheetId="4">
        <row r="1">
          <cell r="L1" t="str">
            <v>班级2</v>
          </cell>
          <cell r="N1" t="str">
            <v>班级3</v>
          </cell>
          <cell r="P1" t="str">
            <v>班级4</v>
          </cell>
        </row>
        <row r="2">
          <cell r="A2" t="str">
            <v>普通教室</v>
          </cell>
          <cell r="B2" t="str">
            <v>三节连上</v>
          </cell>
          <cell r="C2" t="str">
            <v>实践实训课</v>
          </cell>
          <cell r="D2" t="str">
            <v>纯理论</v>
          </cell>
          <cell r="E2" t="str">
            <v>必修</v>
          </cell>
          <cell r="F2" t="str">
            <v>平时考核</v>
          </cell>
          <cell r="G2" t="str">
            <v>是</v>
          </cell>
          <cell r="H2" t="str">
            <v>教育部规划教材</v>
          </cell>
          <cell r="I2" t="str">
            <v>高职高专</v>
          </cell>
        </row>
        <row r="3">
          <cell r="A3" t="str">
            <v>多媒体教室</v>
          </cell>
          <cell r="B3" t="str">
            <v>1-6周</v>
          </cell>
          <cell r="C3" t="str">
            <v>素质基础课</v>
          </cell>
          <cell r="D3" t="str">
            <v>理论+实践</v>
          </cell>
          <cell r="E3" t="str">
            <v>选修</v>
          </cell>
          <cell r="F3" t="str">
            <v>期末考试</v>
          </cell>
          <cell r="G3" t="str">
            <v>否</v>
          </cell>
          <cell r="H3" t="str">
            <v>教育部精品教材</v>
          </cell>
          <cell r="I3" t="str">
            <v>本科
及以上</v>
          </cell>
          <cell r="J3" t="str">
            <v>08会计1</v>
          </cell>
          <cell r="L3" t="str">
            <v>08会计1</v>
          </cell>
          <cell r="N3" t="str">
            <v>08会计1</v>
          </cell>
          <cell r="P3" t="str">
            <v>10会计1</v>
          </cell>
        </row>
        <row r="4">
          <cell r="A4" t="str">
            <v>机房</v>
          </cell>
          <cell r="B4" t="str">
            <v>7-12周</v>
          </cell>
          <cell r="C4" t="str">
            <v>文化基础课</v>
          </cell>
          <cell r="D4" t="str">
            <v>纯实践</v>
          </cell>
          <cell r="F4" t="str">
            <v>上机操作</v>
          </cell>
          <cell r="H4" t="str">
            <v>行业部委统编教材</v>
          </cell>
          <cell r="I4" t="str">
            <v>中专</v>
          </cell>
          <cell r="J4" t="str">
            <v>08会计2</v>
          </cell>
          <cell r="L4" t="str">
            <v>08会计2</v>
          </cell>
          <cell r="N4" t="str">
            <v>08会计2</v>
          </cell>
          <cell r="P4" t="str">
            <v>10会计2</v>
          </cell>
        </row>
        <row r="5">
          <cell r="A5" t="str">
            <v>操场</v>
          </cell>
          <cell r="B5" t="str">
            <v>13-18周</v>
          </cell>
          <cell r="C5" t="str">
            <v>专业核心课</v>
          </cell>
          <cell r="F5" t="str">
            <v>实训报告</v>
          </cell>
          <cell r="H5" t="str">
            <v>自编教材</v>
          </cell>
          <cell r="I5" t="str">
            <v>其它</v>
          </cell>
          <cell r="J5" t="str">
            <v>08会计3</v>
          </cell>
          <cell r="L5" t="str">
            <v>08会计3</v>
          </cell>
          <cell r="N5" t="str">
            <v>08会计3</v>
          </cell>
          <cell r="P5" t="str">
            <v>10会计3</v>
          </cell>
        </row>
        <row r="6">
          <cell r="A6" t="str">
            <v>导游实训室</v>
          </cell>
          <cell r="B6" t="str">
            <v>1-9周</v>
          </cell>
          <cell r="C6" t="str">
            <v>专业核心及职业认证课</v>
          </cell>
          <cell r="F6" t="str">
            <v>调研报告</v>
          </cell>
          <cell r="H6" t="str">
            <v>讲义</v>
          </cell>
          <cell r="J6" t="str">
            <v>08统计</v>
          </cell>
          <cell r="L6" t="str">
            <v>09会计1</v>
          </cell>
          <cell r="N6" t="str">
            <v>10会计1</v>
          </cell>
          <cell r="P6" t="str">
            <v>10会计4</v>
          </cell>
        </row>
        <row r="7">
          <cell r="A7" t="str">
            <v>流通实训室 </v>
          </cell>
          <cell r="B7" t="str">
            <v>10-18周</v>
          </cell>
          <cell r="C7" t="str">
            <v>专业核心课</v>
          </cell>
          <cell r="F7" t="str">
            <v>课程设计</v>
          </cell>
          <cell r="H7" t="str">
            <v>其它</v>
          </cell>
          <cell r="J7" t="str">
            <v>08财务</v>
          </cell>
          <cell r="L7" t="str">
            <v>09会计2</v>
          </cell>
          <cell r="N7" t="str">
            <v>10会计2</v>
          </cell>
        </row>
        <row r="8">
          <cell r="A8" t="str">
            <v>沙盘模拟实训室 </v>
          </cell>
          <cell r="B8" t="str">
            <v>专题讲座</v>
          </cell>
          <cell r="C8" t="str">
            <v>专业基础课</v>
          </cell>
          <cell r="F8" t="str">
            <v>大作业</v>
          </cell>
          <cell r="J8" t="str">
            <v>08金融1</v>
          </cell>
          <cell r="L8" t="str">
            <v>10会计1</v>
          </cell>
          <cell r="N8" t="str">
            <v>10会计3</v>
          </cell>
        </row>
        <row r="9">
          <cell r="A9" t="str">
            <v>金融模拟实训室</v>
          </cell>
          <cell r="C9" t="str">
            <v>专业任选课</v>
          </cell>
          <cell r="F9" t="str">
            <v>专题研讨</v>
          </cell>
          <cell r="J9" t="str">
            <v>08证券</v>
          </cell>
          <cell r="L9" t="str">
            <v>10会计2</v>
          </cell>
          <cell r="N9" t="str">
            <v>10会计4</v>
          </cell>
        </row>
        <row r="10">
          <cell r="A10" t="str">
            <v>会计综合实训室</v>
          </cell>
          <cell r="C10" t="str">
            <v>专业实践实训课</v>
          </cell>
          <cell r="F10" t="str">
            <v>口试</v>
          </cell>
          <cell r="J10" t="str">
            <v>08保险</v>
          </cell>
          <cell r="L10" t="str">
            <v>10会计3</v>
          </cell>
        </row>
        <row r="11">
          <cell r="A11" t="str">
            <v>会计实验室</v>
          </cell>
          <cell r="C11" t="str">
            <v>专业选修课</v>
          </cell>
          <cell r="J11" t="str">
            <v>09会计1</v>
          </cell>
          <cell r="L11" t="str">
            <v>10会计4</v>
          </cell>
        </row>
        <row r="12">
          <cell r="A12" t="str">
            <v>电机拖动实验室</v>
          </cell>
          <cell r="J12" t="str">
            <v>09会计2</v>
          </cell>
          <cell r="L12" t="str">
            <v>10统计1（会计5）</v>
          </cell>
        </row>
        <row r="13">
          <cell r="A13" t="str">
            <v>电力拖动实验室</v>
          </cell>
          <cell r="J13" t="str">
            <v>09统计（会计3）</v>
          </cell>
          <cell r="L13" t="str">
            <v>10统计2（会计6）</v>
          </cell>
        </row>
        <row r="14">
          <cell r="A14" t="str">
            <v>电子技能实训室 </v>
          </cell>
          <cell r="J14" t="str">
            <v>09财务（会计4）</v>
          </cell>
          <cell r="L14" t="str">
            <v>10统计1（会计5）</v>
          </cell>
        </row>
        <row r="15">
          <cell r="A15" t="str">
            <v>移动终端维修实训室  </v>
          </cell>
          <cell r="J15" t="str">
            <v>09金融（金融1）</v>
          </cell>
          <cell r="L15" t="str">
            <v>10统计2（会计6）</v>
          </cell>
        </row>
        <row r="16">
          <cell r="A16" t="str">
            <v>T-CAD</v>
          </cell>
          <cell r="J16" t="str">
            <v>09证券（金融2）</v>
          </cell>
          <cell r="L16" t="str">
            <v>09物流管理1(物流1)</v>
          </cell>
        </row>
        <row r="17">
          <cell r="A17" t="str">
            <v>电子产品维修实验室</v>
          </cell>
          <cell r="J17" t="str">
            <v>09保险（金融3）</v>
          </cell>
          <cell r="L17" t="str">
            <v>09物流管理2(物流2)</v>
          </cell>
        </row>
        <row r="18">
          <cell r="A18" t="str">
            <v>高频电子</v>
          </cell>
          <cell r="J18" t="str">
            <v>10会计1</v>
          </cell>
          <cell r="L18" t="str">
            <v>09报关与国际货运1(物流3)</v>
          </cell>
        </row>
        <row r="19">
          <cell r="A19" t="str">
            <v>单片机实验室</v>
          </cell>
          <cell r="J19" t="str">
            <v>10会计2</v>
          </cell>
          <cell r="L19" t="str">
            <v>09报关与国际货运2(物流4)</v>
          </cell>
        </row>
        <row r="20">
          <cell r="A20" t="str">
            <v>PLC实验室</v>
          </cell>
          <cell r="J20" t="str">
            <v>10会计3</v>
          </cell>
          <cell r="L20" t="str">
            <v>10物流管理1(流通1)</v>
          </cell>
        </row>
        <row r="21">
          <cell r="A21" t="str">
            <v>通信原理实验室 </v>
          </cell>
          <cell r="J21" t="str">
            <v>10会计4</v>
          </cell>
          <cell r="L21" t="str">
            <v>10物流管理2(流通2)</v>
          </cell>
        </row>
        <row r="22">
          <cell r="A22" t="str">
            <v>光纤通信实验室  </v>
          </cell>
          <cell r="J22" t="str">
            <v>10统计1（会计5）</v>
          </cell>
          <cell r="L22" t="str">
            <v>09旅游1（商贸5）</v>
          </cell>
        </row>
        <row r="23">
          <cell r="A23" t="str">
            <v>软件实验室 </v>
          </cell>
          <cell r="J23" t="str">
            <v>10统计2（会计6）</v>
          </cell>
          <cell r="L23" t="str">
            <v>09旅游2（商贸6）</v>
          </cell>
        </row>
        <row r="24">
          <cell r="A24" t="str">
            <v>114实训室</v>
          </cell>
          <cell r="J24" t="str">
            <v>10财务（会计7）</v>
          </cell>
          <cell r="L24" t="str">
            <v>10市场开发与营销1(商贸1)</v>
          </cell>
        </row>
        <row r="25">
          <cell r="A25" t="str">
            <v>网络实验室 </v>
          </cell>
          <cell r="J25" t="str">
            <v>10金融1（金融1）</v>
          </cell>
          <cell r="L25" t="str">
            <v>10市场开发与营销2（商贸2）</v>
          </cell>
        </row>
        <row r="26">
          <cell r="A26" t="str">
            <v>通信综合实验室</v>
          </cell>
          <cell r="J26" t="str">
            <v>10金融2（金融2）</v>
          </cell>
          <cell r="L26" t="str">
            <v>10旅游管理1（商贸5）</v>
          </cell>
        </row>
        <row r="27">
          <cell r="A27" t="str">
            <v>金工（钳工）</v>
          </cell>
          <cell r="J27" t="str">
            <v>10证券（金融3）</v>
          </cell>
          <cell r="L27" t="str">
            <v>10旅游管理2（商贸6）</v>
          </cell>
        </row>
        <row r="28">
          <cell r="A28" t="str">
            <v>汽车电器与电控实验室 </v>
          </cell>
          <cell r="J28" t="str">
            <v>10保险（金融4）</v>
          </cell>
          <cell r="L28" t="str">
            <v>09商务英语1</v>
          </cell>
        </row>
        <row r="29">
          <cell r="A29" t="str">
            <v>汽车整车吊装实验室 </v>
          </cell>
          <cell r="J29" t="str">
            <v>09物流管理1(物流1)</v>
          </cell>
          <cell r="L29" t="str">
            <v>09商务英语2</v>
          </cell>
        </row>
        <row r="30">
          <cell r="A30" t="str">
            <v>维修电工实训室  </v>
          </cell>
          <cell r="J30" t="str">
            <v>09物流管理2(物流2)</v>
          </cell>
          <cell r="L30" t="str">
            <v>09商务英语3</v>
          </cell>
        </row>
        <row r="31">
          <cell r="A31" t="str">
            <v>CAD/CAM实验室</v>
          </cell>
          <cell r="J31" t="str">
            <v>09报关与国际货运1(物流3)</v>
          </cell>
          <cell r="L31" t="str">
            <v>09商务英语4</v>
          </cell>
        </row>
        <row r="32">
          <cell r="A32" t="str">
            <v>电工电子学实验室    </v>
          </cell>
          <cell r="J32" t="str">
            <v>09报关与国际货运2(物流4)</v>
          </cell>
          <cell r="L32" t="str">
            <v>10商务英语1</v>
          </cell>
        </row>
        <row r="33">
          <cell r="A33" t="str">
            <v>PCB 实验室  </v>
          </cell>
          <cell r="J33" t="str">
            <v>10物流管理1(流通1)</v>
          </cell>
          <cell r="L33" t="str">
            <v>10商务英语2</v>
          </cell>
        </row>
        <row r="34">
          <cell r="A34" t="str">
            <v>传感器实验室</v>
          </cell>
          <cell r="J34" t="str">
            <v>10物流管理2(流通2)</v>
          </cell>
          <cell r="L34" t="str">
            <v>09机电一体化技术1(信息6)</v>
          </cell>
        </row>
        <row r="35">
          <cell r="A35" t="str">
            <v>过程控制实验室 </v>
          </cell>
          <cell r="J35" t="str">
            <v>10报关与国际货运1(流通3)</v>
          </cell>
          <cell r="L35" t="str">
            <v>09机电一体化技术2(信息6)</v>
          </cell>
        </row>
        <row r="36">
          <cell r="A36" t="str">
            <v>汽车底盘实验室  </v>
          </cell>
          <cell r="J36" t="str">
            <v>09市场开发与营销1（商贸1）</v>
          </cell>
          <cell r="L36" t="str">
            <v>10汽车检测与维修技术1(信息7)</v>
          </cell>
        </row>
        <row r="37">
          <cell r="A37" t="str">
            <v>汽车发动机实验室 </v>
          </cell>
          <cell r="J37" t="str">
            <v>09工商企业管理1（商贸2）</v>
          </cell>
          <cell r="L37" t="str">
            <v>10汽车检测与维修技术2(信息8)</v>
          </cell>
        </row>
        <row r="38">
          <cell r="A38" t="str">
            <v>数媒实验室</v>
          </cell>
          <cell r="J38" t="str">
            <v>09电子商务1（商贸3）</v>
          </cell>
          <cell r="L38" t="str">
            <v>10机电一体化技术1(信息10)</v>
          </cell>
        </row>
        <row r="39">
          <cell r="A39" t="str">
            <v>计算机组装实验室</v>
          </cell>
          <cell r="J39" t="str">
            <v>09文化（商贸4）</v>
          </cell>
          <cell r="L39" t="str">
            <v>10机电一体化技术2(信息11)</v>
          </cell>
        </row>
        <row r="40">
          <cell r="A40" t="str">
            <v>素描实训室</v>
          </cell>
          <cell r="J40" t="str">
            <v>09旅游1（商贸5）</v>
          </cell>
        </row>
        <row r="41">
          <cell r="A41" t="str">
            <v>办公自动化实训室</v>
          </cell>
          <cell r="J41" t="str">
            <v>09旅游2（商贸6）</v>
          </cell>
        </row>
        <row r="42">
          <cell r="A42" t="str">
            <v>办公自动化实训室</v>
          </cell>
          <cell r="J42" t="str">
            <v>10市场开发与营销1(商贸1)</v>
          </cell>
        </row>
        <row r="43">
          <cell r="A43" t="str">
            <v>精工实训室</v>
          </cell>
          <cell r="J43" t="str">
            <v>10市场开发与营销2（商贸2）</v>
          </cell>
        </row>
        <row r="44">
          <cell r="A44" t="str">
            <v>大型仪器室</v>
          </cell>
          <cell r="J44" t="str">
            <v>10工商企业管理1（商贸3）</v>
          </cell>
        </row>
        <row r="45">
          <cell r="A45" t="str">
            <v>药检实验室</v>
          </cell>
          <cell r="J45" t="str">
            <v>10电子商务1（商贸4）</v>
          </cell>
        </row>
        <row r="46">
          <cell r="A46" t="str">
            <v>基础化学实验室</v>
          </cell>
          <cell r="J46" t="str">
            <v>10旅游管理1（商贸5）</v>
          </cell>
        </row>
        <row r="47">
          <cell r="A47" t="str">
            <v>机房1</v>
          </cell>
          <cell r="J47" t="str">
            <v>10旅游管理2（商贸6）</v>
          </cell>
        </row>
        <row r="48">
          <cell r="A48" t="str">
            <v>机房2</v>
          </cell>
          <cell r="J48" t="str">
            <v>10视觉设计1（商贸7）</v>
          </cell>
        </row>
        <row r="49">
          <cell r="A49" t="str">
            <v>机房3</v>
          </cell>
          <cell r="J49" t="str">
            <v>09商务英语1</v>
          </cell>
        </row>
        <row r="50">
          <cell r="A50" t="str">
            <v>机房4</v>
          </cell>
          <cell r="J50" t="str">
            <v>09商务英语2</v>
          </cell>
        </row>
        <row r="51">
          <cell r="A51" t="str">
            <v>机房5</v>
          </cell>
          <cell r="J51" t="str">
            <v>09商务英语3</v>
          </cell>
        </row>
        <row r="52">
          <cell r="A52" t="str">
            <v>机房6</v>
          </cell>
          <cell r="J52" t="str">
            <v>09商务英语4</v>
          </cell>
        </row>
        <row r="53">
          <cell r="A53" t="str">
            <v>机房7</v>
          </cell>
          <cell r="J53" t="str">
            <v>10国际商务1</v>
          </cell>
        </row>
        <row r="54">
          <cell r="A54" t="str">
            <v>语音室1</v>
          </cell>
          <cell r="J54" t="str">
            <v>10商务英语1</v>
          </cell>
        </row>
        <row r="55">
          <cell r="A55" t="str">
            <v>语音室2</v>
          </cell>
          <cell r="J55" t="str">
            <v>10商务英语2</v>
          </cell>
        </row>
        <row r="56">
          <cell r="A56" t="str">
            <v>语音室3</v>
          </cell>
          <cell r="J56" t="str">
            <v>09药品质量检测技术1</v>
          </cell>
        </row>
        <row r="57">
          <cell r="A57" t="str">
            <v>语音室4</v>
          </cell>
          <cell r="J57" t="str">
            <v>10食品分析与检验1</v>
          </cell>
        </row>
        <row r="58">
          <cell r="A58" t="str">
            <v>语音室5</v>
          </cell>
          <cell r="J58" t="str">
            <v>10药品质量检测技术1</v>
          </cell>
        </row>
        <row r="59">
          <cell r="A59" t="str">
            <v>酒店综合实训室</v>
          </cell>
          <cell r="J59" t="str">
            <v>09文秘1</v>
          </cell>
        </row>
        <row r="60">
          <cell r="A60" t="str">
            <v>设计基础实训室</v>
          </cell>
          <cell r="J60" t="str">
            <v>10文秘1</v>
          </cell>
        </row>
        <row r="61">
          <cell r="J61" t="str">
            <v>09计算机应用技术1(信息1)</v>
          </cell>
        </row>
        <row r="62">
          <cell r="J62" t="str">
            <v>09数字媒体技术1(信息1)</v>
          </cell>
        </row>
        <row r="63">
          <cell r="J63" t="str">
            <v>09通信技术1(信息2)</v>
          </cell>
        </row>
        <row r="64">
          <cell r="J64" t="str">
            <v>09计算机网络技术2(信息2)</v>
          </cell>
        </row>
        <row r="65">
          <cell r="J65" t="str">
            <v>09应用电子技术1(信息3)</v>
          </cell>
        </row>
        <row r="66">
          <cell r="J66" t="str">
            <v>09电气自动化技术1(信息3)</v>
          </cell>
        </row>
        <row r="67">
          <cell r="J67" t="str">
            <v>09汽车电子技术1(信息4)</v>
          </cell>
        </row>
        <row r="68">
          <cell r="J68" t="str">
            <v>09汽车检测与维修技术1(信息5)</v>
          </cell>
        </row>
        <row r="69">
          <cell r="J69" t="str">
            <v>09机电一体化技术1(信息6)</v>
          </cell>
        </row>
        <row r="70">
          <cell r="J70" t="str">
            <v>09机电一体化技术2(信息6)</v>
          </cell>
        </row>
        <row r="71">
          <cell r="J71" t="str">
            <v>10计算机应用技术1(信息1)</v>
          </cell>
        </row>
        <row r="72">
          <cell r="J72" t="str">
            <v>10数字媒体技术1(信息2)</v>
          </cell>
        </row>
        <row r="73">
          <cell r="J73" t="str">
            <v>10计算机网络技术1(信息3)</v>
          </cell>
        </row>
        <row r="74">
          <cell r="J74" t="str">
            <v>10通信技术1(信息4)</v>
          </cell>
        </row>
        <row r="75">
          <cell r="J75" t="str">
            <v>10电气自动化技术1(信息5)</v>
          </cell>
        </row>
        <row r="76">
          <cell r="J76" t="str">
            <v>10应用电子技术1(信息6)</v>
          </cell>
        </row>
        <row r="77">
          <cell r="J77" t="str">
            <v>10汽车检测与维修技术1(信息7)</v>
          </cell>
        </row>
        <row r="78">
          <cell r="J78" t="str">
            <v>10汽车检测与维修技术2(信息8)</v>
          </cell>
        </row>
        <row r="79">
          <cell r="J79" t="str">
            <v>10汽车电子技术1(信息9)</v>
          </cell>
        </row>
        <row r="80">
          <cell r="J80" t="str">
            <v>10机电一体化技术1(信息10)</v>
          </cell>
        </row>
        <row r="81">
          <cell r="J81" t="str">
            <v>10机电一体化技术2(信息11)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财金"/>
      <sheetName val="原始工作量"/>
      <sheetName val="数据库"/>
    </sheetNames>
    <sheetDataSet>
      <sheetData sheetId="2">
        <row r="7">
          <cell r="S7" t="str">
            <v>财金部会计核算教研室</v>
          </cell>
        </row>
        <row r="8">
          <cell r="S8" t="str">
            <v>财金部
金融教研室</v>
          </cell>
        </row>
        <row r="9">
          <cell r="S9" t="str">
            <v>商贸部
流通教研室</v>
          </cell>
        </row>
        <row r="10">
          <cell r="S10" t="str">
            <v>商贸部
商贸教研室</v>
          </cell>
        </row>
        <row r="11">
          <cell r="S11" t="str">
            <v>商贸部
文化教研室</v>
          </cell>
        </row>
        <row r="12">
          <cell r="S12" t="str">
            <v>体育教研室</v>
          </cell>
        </row>
        <row r="13">
          <cell r="S13" t="str">
            <v>外语部
公英教研室</v>
          </cell>
        </row>
        <row r="14">
          <cell r="S14" t="str">
            <v>人文科学
通识教学部</v>
          </cell>
        </row>
        <row r="15">
          <cell r="S15" t="str">
            <v>电子信息
教学部</v>
          </cell>
        </row>
        <row r="16">
          <cell r="S16" t="str">
            <v>就业
指导中心</v>
          </cell>
        </row>
        <row r="17">
          <cell r="S17" t="str">
            <v>学生处</v>
          </cell>
        </row>
        <row r="18">
          <cell r="S18" t="str">
            <v>保卫处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汇总2009-2010信息"/>
      <sheetName val="汇总2009-2010外语"/>
      <sheetName val="汇总2009-2010人文"/>
      <sheetName val="班级代码"/>
      <sheetName val="华厦汇总2009-2010"/>
      <sheetName val="华厦学院0622"/>
      <sheetName val="#REF!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外语"/>
      <sheetName val="原始工作量"/>
      <sheetName val="外语 (2)"/>
      <sheetName val="学生"/>
      <sheetName val="老师"/>
      <sheetName val="汇总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B7" sqref="B7:J7"/>
    </sheetView>
  </sheetViews>
  <sheetFormatPr defaultColWidth="9.00390625" defaultRowHeight="14.25"/>
  <cols>
    <col min="1" max="1" width="4.625" style="0" customWidth="1"/>
    <col min="2" max="2" width="10.50390625" style="0" customWidth="1"/>
    <col min="3" max="3" width="16.125" style="9" customWidth="1"/>
    <col min="4" max="4" width="36.75390625" style="0" customWidth="1"/>
    <col min="5" max="5" width="6.75390625" style="1" customWidth="1"/>
    <col min="6" max="6" width="5.25390625" style="1" bestFit="1" customWidth="1"/>
    <col min="7" max="7" width="9.625" style="20" customWidth="1"/>
    <col min="8" max="8" width="6.25390625" style="6" customWidth="1"/>
    <col min="9" max="9" width="10.50390625" style="7" bestFit="1" customWidth="1"/>
  </cols>
  <sheetData>
    <row r="1" spans="1:10" s="12" customFormat="1" ht="26.25" customHeight="1">
      <c r="A1" s="53" t="s">
        <v>243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16" customFormat="1" ht="18.75" customHeight="1">
      <c r="A2" s="13" t="s">
        <v>178</v>
      </c>
      <c r="B2" s="13" t="s">
        <v>161</v>
      </c>
      <c r="C2" s="14" t="s">
        <v>163</v>
      </c>
      <c r="D2" s="13" t="s">
        <v>164</v>
      </c>
      <c r="E2" s="10" t="s">
        <v>165</v>
      </c>
      <c r="F2" s="10" t="s">
        <v>171</v>
      </c>
      <c r="G2" s="18" t="s">
        <v>166</v>
      </c>
      <c r="H2" s="11" t="s">
        <v>179</v>
      </c>
      <c r="I2" s="15" t="s">
        <v>172</v>
      </c>
      <c r="J2" s="13" t="s">
        <v>178</v>
      </c>
    </row>
    <row r="3" spans="1:10" s="16" customFormat="1" ht="18.75" customHeight="1">
      <c r="A3" s="13">
        <v>1</v>
      </c>
      <c r="B3" s="13"/>
      <c r="C3" s="14"/>
      <c r="D3" s="13" t="s">
        <v>208</v>
      </c>
      <c r="E3" s="10">
        <v>8</v>
      </c>
      <c r="F3" s="10">
        <v>30</v>
      </c>
      <c r="G3" s="18">
        <f>E3*F3</f>
        <v>240</v>
      </c>
      <c r="H3" s="11">
        <v>1</v>
      </c>
      <c r="I3" s="15">
        <f>E3*F3</f>
        <v>240</v>
      </c>
      <c r="J3" s="13"/>
    </row>
    <row r="4" spans="1:10" s="16" customFormat="1" ht="18.75" customHeight="1">
      <c r="A4" s="13"/>
      <c r="B4" s="13"/>
      <c r="C4" s="14"/>
      <c r="D4" s="13"/>
      <c r="E4" s="10"/>
      <c r="F4" s="10"/>
      <c r="G4" s="18"/>
      <c r="H4" s="11"/>
      <c r="I4" s="15"/>
      <c r="J4" s="13"/>
    </row>
    <row r="5" spans="1:10" s="16" customFormat="1" ht="18.75" customHeight="1">
      <c r="A5" s="13"/>
      <c r="B5" s="13"/>
      <c r="C5" s="14"/>
      <c r="D5" s="13"/>
      <c r="E5" s="10"/>
      <c r="F5" s="10"/>
      <c r="G5" s="18"/>
      <c r="H5" s="11"/>
      <c r="I5" s="15"/>
      <c r="J5" s="13"/>
    </row>
    <row r="6" spans="1:10" s="16" customFormat="1" ht="18.75" customHeight="1">
      <c r="A6" s="13"/>
      <c r="B6" s="13"/>
      <c r="C6" s="14" t="s">
        <v>162</v>
      </c>
      <c r="D6" s="13"/>
      <c r="E6" s="10"/>
      <c r="F6" s="10"/>
      <c r="G6" s="18">
        <f>SUM(G3:G5)</f>
        <v>240</v>
      </c>
      <c r="H6" s="11"/>
      <c r="I6" s="15">
        <f>SUM(I3:I5)</f>
        <v>240</v>
      </c>
      <c r="J6" s="13"/>
    </row>
    <row r="7" spans="1:10" s="16" customFormat="1" ht="49.5" customHeight="1">
      <c r="A7" s="17" t="s">
        <v>167</v>
      </c>
      <c r="B7" s="54" t="s">
        <v>247</v>
      </c>
      <c r="C7" s="55"/>
      <c r="D7" s="55"/>
      <c r="E7" s="55"/>
      <c r="F7" s="55"/>
      <c r="G7" s="55"/>
      <c r="H7" s="55"/>
      <c r="I7" s="55"/>
      <c r="J7" s="55"/>
    </row>
    <row r="8" spans="1:10" s="16" customFormat="1" ht="18.75" customHeight="1">
      <c r="A8" s="56" t="s">
        <v>168</v>
      </c>
      <c r="B8" s="56"/>
      <c r="C8" s="56"/>
      <c r="D8" s="56"/>
      <c r="E8" s="56"/>
      <c r="F8" s="56"/>
      <c r="G8" s="56"/>
      <c r="H8" s="56"/>
      <c r="I8" s="56"/>
      <c r="J8" s="56"/>
    </row>
    <row r="9" spans="3:9" s="2" customFormat="1" ht="13.5">
      <c r="C9" s="8"/>
      <c r="E9" s="3"/>
      <c r="F9" s="3"/>
      <c r="G9" s="19"/>
      <c r="H9" s="4"/>
      <c r="I9" s="5"/>
    </row>
    <row r="10" spans="3:9" s="2" customFormat="1" ht="13.5">
      <c r="C10" s="8"/>
      <c r="E10" s="3"/>
      <c r="F10" s="3"/>
      <c r="G10" s="19"/>
      <c r="H10" s="4"/>
      <c r="I10" s="5"/>
    </row>
  </sheetData>
  <sheetProtection/>
  <mergeCells count="3">
    <mergeCell ref="A1:J1"/>
    <mergeCell ref="B7:J7"/>
    <mergeCell ref="A8:J8"/>
  </mergeCells>
  <printOptions/>
  <pageMargins left="0.75" right="0.75" top="0.31" bottom="0.33" header="0.15" footer="0.2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showZeros="0" zoomScalePageLayoutView="0" workbookViewId="0" topLeftCell="A1">
      <selection activeCell="F10" sqref="F10"/>
    </sheetView>
  </sheetViews>
  <sheetFormatPr defaultColWidth="9.00390625" defaultRowHeight="14.25"/>
  <cols>
    <col min="1" max="1" width="4.625" style="0" customWidth="1"/>
    <col min="2" max="2" width="10.50390625" style="0" customWidth="1"/>
    <col min="3" max="3" width="16.125" style="9" customWidth="1"/>
    <col min="4" max="4" width="36.75390625" style="0" customWidth="1"/>
    <col min="5" max="5" width="6.75390625" style="1" customWidth="1"/>
    <col min="6" max="6" width="5.25390625" style="1" bestFit="1" customWidth="1"/>
    <col min="7" max="7" width="9.625" style="20" customWidth="1"/>
    <col min="8" max="8" width="6.25390625" style="6" customWidth="1"/>
    <col min="9" max="9" width="10.50390625" style="7" bestFit="1" customWidth="1"/>
  </cols>
  <sheetData>
    <row r="1" spans="1:10" s="12" customFormat="1" ht="26.25" customHeight="1">
      <c r="A1" s="53" t="s">
        <v>39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16" customFormat="1" ht="18.75" customHeight="1">
      <c r="A2" s="13" t="s">
        <v>178</v>
      </c>
      <c r="B2" s="13" t="s">
        <v>161</v>
      </c>
      <c r="C2" s="14" t="s">
        <v>163</v>
      </c>
      <c r="D2" s="13" t="s">
        <v>164</v>
      </c>
      <c r="E2" s="10" t="s">
        <v>165</v>
      </c>
      <c r="F2" s="10" t="s">
        <v>171</v>
      </c>
      <c r="G2" s="18" t="s">
        <v>166</v>
      </c>
      <c r="H2" s="11" t="s">
        <v>179</v>
      </c>
      <c r="I2" s="15" t="s">
        <v>172</v>
      </c>
      <c r="J2" s="13" t="s">
        <v>178</v>
      </c>
    </row>
    <row r="3" spans="1:10" s="16" customFormat="1" ht="18.75" customHeight="1">
      <c r="A3" s="13">
        <v>1</v>
      </c>
      <c r="B3" s="13" t="s">
        <v>159</v>
      </c>
      <c r="C3" s="14">
        <v>9787561188217</v>
      </c>
      <c r="D3" s="13" t="s">
        <v>82</v>
      </c>
      <c r="E3" s="10">
        <v>37.8</v>
      </c>
      <c r="F3" s="10">
        <f>35-1</f>
        <v>34</v>
      </c>
      <c r="G3" s="18">
        <f>E3*F3</f>
        <v>1285.1999999999998</v>
      </c>
      <c r="H3" s="11">
        <v>0.8</v>
      </c>
      <c r="I3" s="15">
        <f aca="true" t="shared" si="0" ref="I3:I8">E3*F3*0.8</f>
        <v>1028.1599999999999</v>
      </c>
      <c r="J3" s="13"/>
    </row>
    <row r="4" spans="1:10" s="16" customFormat="1" ht="18.75" customHeight="1">
      <c r="A4" s="13">
        <v>2</v>
      </c>
      <c r="B4" s="13" t="s">
        <v>52</v>
      </c>
      <c r="C4" s="14">
        <v>9787563530397</v>
      </c>
      <c r="D4" s="13" t="s">
        <v>83</v>
      </c>
      <c r="E4" s="10">
        <v>32</v>
      </c>
      <c r="F4" s="10">
        <f>35-1</f>
        <v>34</v>
      </c>
      <c r="G4" s="18">
        <f aca="true" t="shared" si="1" ref="G4:G10">E4*F4</f>
        <v>1088</v>
      </c>
      <c r="H4" s="11">
        <v>0.8</v>
      </c>
      <c r="I4" s="15">
        <f t="shared" si="0"/>
        <v>870.4000000000001</v>
      </c>
      <c r="J4" s="13"/>
    </row>
    <row r="5" spans="1:10" s="16" customFormat="1" ht="18.75" customHeight="1">
      <c r="A5" s="13">
        <v>3</v>
      </c>
      <c r="B5" s="13" t="s">
        <v>169</v>
      </c>
      <c r="C5" s="14">
        <v>9787302269793</v>
      </c>
      <c r="D5" s="13" t="s">
        <v>84</v>
      </c>
      <c r="E5" s="10">
        <v>33</v>
      </c>
      <c r="F5" s="10">
        <f>35-2</f>
        <v>33</v>
      </c>
      <c r="G5" s="18">
        <f t="shared" si="1"/>
        <v>1089</v>
      </c>
      <c r="H5" s="11">
        <v>0.8</v>
      </c>
      <c r="I5" s="15">
        <f t="shared" si="0"/>
        <v>871.2</v>
      </c>
      <c r="J5" s="13"/>
    </row>
    <row r="6" spans="1:10" s="16" customFormat="1" ht="18.75" customHeight="1">
      <c r="A6" s="13">
        <v>4</v>
      </c>
      <c r="B6" s="13" t="s">
        <v>175</v>
      </c>
      <c r="C6" s="14">
        <v>9787040400441</v>
      </c>
      <c r="D6" s="13" t="s">
        <v>85</v>
      </c>
      <c r="E6" s="10">
        <v>32.8</v>
      </c>
      <c r="F6" s="10">
        <f>35-1</f>
        <v>34</v>
      </c>
      <c r="G6" s="18">
        <f t="shared" si="1"/>
        <v>1115.1999999999998</v>
      </c>
      <c r="H6" s="11">
        <v>0.8</v>
      </c>
      <c r="I6" s="15">
        <f t="shared" si="0"/>
        <v>892.1599999999999</v>
      </c>
      <c r="J6" s="13"/>
    </row>
    <row r="7" spans="1:10" s="16" customFormat="1" ht="18.75" customHeight="1">
      <c r="A7" s="13">
        <v>5</v>
      </c>
      <c r="B7" s="13" t="s">
        <v>175</v>
      </c>
      <c r="C7" s="14">
        <v>9787040390926</v>
      </c>
      <c r="D7" s="13" t="s">
        <v>86</v>
      </c>
      <c r="E7" s="10">
        <v>35.4</v>
      </c>
      <c r="F7" s="10">
        <f>35-1</f>
        <v>34</v>
      </c>
      <c r="G7" s="18">
        <f t="shared" si="1"/>
        <v>1203.6</v>
      </c>
      <c r="H7" s="11">
        <v>0.8</v>
      </c>
      <c r="I7" s="15">
        <f t="shared" si="0"/>
        <v>962.88</v>
      </c>
      <c r="J7" s="13"/>
    </row>
    <row r="8" spans="1:10" s="16" customFormat="1" ht="18.75" customHeight="1">
      <c r="A8" s="13">
        <v>6</v>
      </c>
      <c r="B8" s="13" t="s">
        <v>175</v>
      </c>
      <c r="C8" s="14">
        <v>9787040340310</v>
      </c>
      <c r="D8" s="13" t="s">
        <v>102</v>
      </c>
      <c r="E8" s="10">
        <v>17.8</v>
      </c>
      <c r="F8" s="10">
        <f>35-1</f>
        <v>34</v>
      </c>
      <c r="G8" s="18">
        <f t="shared" si="1"/>
        <v>605.2</v>
      </c>
      <c r="H8" s="11">
        <v>0.8</v>
      </c>
      <c r="I8" s="15">
        <f t="shared" si="0"/>
        <v>484.1600000000001</v>
      </c>
      <c r="J8" s="13"/>
    </row>
    <row r="9" spans="1:10" s="16" customFormat="1" ht="18.75" customHeight="1">
      <c r="A9" s="13"/>
      <c r="B9" s="13"/>
      <c r="C9" s="14"/>
      <c r="D9" s="13" t="s">
        <v>190</v>
      </c>
      <c r="E9" s="10">
        <v>5</v>
      </c>
      <c r="F9" s="10">
        <f>35-1</f>
        <v>34</v>
      </c>
      <c r="G9" s="18">
        <f t="shared" si="1"/>
        <v>170</v>
      </c>
      <c r="H9" s="11">
        <v>1</v>
      </c>
      <c r="I9" s="15">
        <f>E9*F9</f>
        <v>170</v>
      </c>
      <c r="J9" s="13"/>
    </row>
    <row r="10" spans="1:10" s="16" customFormat="1" ht="18.75" customHeight="1">
      <c r="A10" s="13"/>
      <c r="B10" s="13"/>
      <c r="C10" s="14"/>
      <c r="D10" s="13" t="s">
        <v>204</v>
      </c>
      <c r="E10" s="10">
        <v>4.4</v>
      </c>
      <c r="F10" s="10">
        <v>34</v>
      </c>
      <c r="G10" s="18">
        <f t="shared" si="1"/>
        <v>149.60000000000002</v>
      </c>
      <c r="H10" s="11">
        <v>1</v>
      </c>
      <c r="I10" s="15">
        <f>E10*F10</f>
        <v>149.60000000000002</v>
      </c>
      <c r="J10" s="13"/>
    </row>
    <row r="11" spans="1:10" s="16" customFormat="1" ht="18.75" customHeight="1">
      <c r="A11" s="13"/>
      <c r="B11" s="13"/>
      <c r="C11" s="14"/>
      <c r="D11" s="13"/>
      <c r="E11" s="10"/>
      <c r="F11" s="10"/>
      <c r="G11" s="18"/>
      <c r="H11" s="11"/>
      <c r="I11" s="15"/>
      <c r="J11" s="13"/>
    </row>
    <row r="12" spans="1:9" s="16" customFormat="1" ht="18.75" customHeight="1">
      <c r="A12" s="13"/>
      <c r="B12" s="16" t="s">
        <v>248</v>
      </c>
      <c r="G12" s="36">
        <f>SUM(G3:G11)</f>
        <v>6705.8</v>
      </c>
      <c r="I12" s="37">
        <f>SUM(I3:I11)</f>
        <v>5428.56</v>
      </c>
    </row>
    <row r="13" spans="1:10" s="16" customFormat="1" ht="49.5" customHeight="1">
      <c r="A13" s="17" t="s">
        <v>167</v>
      </c>
      <c r="B13" s="54" t="s">
        <v>247</v>
      </c>
      <c r="C13" s="55"/>
      <c r="D13" s="55"/>
      <c r="E13" s="55"/>
      <c r="F13" s="55"/>
      <c r="G13" s="55"/>
      <c r="H13" s="55"/>
      <c r="I13" s="55"/>
      <c r="J13" s="55"/>
    </row>
    <row r="14" spans="1:10" s="16" customFormat="1" ht="18.75" customHeight="1">
      <c r="A14" s="56" t="s">
        <v>168</v>
      </c>
      <c r="B14" s="56"/>
      <c r="C14" s="56"/>
      <c r="D14" s="56"/>
      <c r="E14" s="56"/>
      <c r="F14" s="56"/>
      <c r="G14" s="56"/>
      <c r="H14" s="56"/>
      <c r="I14" s="56"/>
      <c r="J14" s="56"/>
    </row>
    <row r="15" spans="3:9" s="2" customFormat="1" ht="13.5">
      <c r="C15" s="8"/>
      <c r="E15" s="3"/>
      <c r="F15" s="3"/>
      <c r="G15" s="19"/>
      <c r="H15" s="4"/>
      <c r="I15" s="5"/>
    </row>
    <row r="16" spans="3:9" s="2" customFormat="1" ht="13.5">
      <c r="C16" s="8"/>
      <c r="E16" s="3"/>
      <c r="F16" s="3"/>
      <c r="G16" s="19"/>
      <c r="H16" s="4"/>
      <c r="I16" s="5"/>
    </row>
  </sheetData>
  <sheetProtection/>
  <mergeCells count="3">
    <mergeCell ref="A1:J1"/>
    <mergeCell ref="A14:J14"/>
    <mergeCell ref="B13:J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6"/>
  <sheetViews>
    <sheetView showZeros="0" zoomScalePageLayoutView="0" workbookViewId="0" topLeftCell="A1">
      <selection activeCell="B13" sqref="B13:J13"/>
    </sheetView>
  </sheetViews>
  <sheetFormatPr defaultColWidth="9.00390625" defaultRowHeight="14.25"/>
  <cols>
    <col min="1" max="1" width="4.625" style="0" customWidth="1"/>
    <col min="2" max="2" width="10.50390625" style="0" customWidth="1"/>
    <col min="3" max="3" width="16.125" style="9" customWidth="1"/>
    <col min="4" max="4" width="36.75390625" style="0" customWidth="1"/>
    <col min="5" max="5" width="6.75390625" style="1" customWidth="1"/>
    <col min="6" max="6" width="5.25390625" style="1" bestFit="1" customWidth="1"/>
    <col min="7" max="7" width="9.625" style="20" customWidth="1"/>
    <col min="8" max="8" width="6.25390625" style="6" customWidth="1"/>
    <col min="9" max="9" width="10.50390625" style="7" bestFit="1" customWidth="1"/>
  </cols>
  <sheetData>
    <row r="1" spans="1:10" s="12" customFormat="1" ht="26.25" customHeight="1">
      <c r="A1" s="53" t="s">
        <v>38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16" customFormat="1" ht="18.75" customHeight="1">
      <c r="A2" s="13" t="s">
        <v>178</v>
      </c>
      <c r="B2" s="13" t="s">
        <v>161</v>
      </c>
      <c r="C2" s="14" t="s">
        <v>163</v>
      </c>
      <c r="D2" s="13" t="s">
        <v>164</v>
      </c>
      <c r="E2" s="10" t="s">
        <v>165</v>
      </c>
      <c r="F2" s="10" t="s">
        <v>171</v>
      </c>
      <c r="G2" s="18" t="s">
        <v>166</v>
      </c>
      <c r="H2" s="11" t="s">
        <v>179</v>
      </c>
      <c r="I2" s="15" t="s">
        <v>172</v>
      </c>
      <c r="J2" s="13" t="s">
        <v>178</v>
      </c>
    </row>
    <row r="3" spans="1:10" s="16" customFormat="1" ht="18.75" customHeight="1">
      <c r="A3" s="13">
        <v>1</v>
      </c>
      <c r="B3" s="13" t="s">
        <v>159</v>
      </c>
      <c r="C3" s="14">
        <v>9787561188217</v>
      </c>
      <c r="D3" s="13" t="s">
        <v>82</v>
      </c>
      <c r="E3" s="10">
        <v>37.8</v>
      </c>
      <c r="F3" s="10">
        <f>25-2</f>
        <v>23</v>
      </c>
      <c r="G3" s="18">
        <f>E3*F3</f>
        <v>869.4</v>
      </c>
      <c r="H3" s="11">
        <v>0.8</v>
      </c>
      <c r="I3" s="15">
        <f>E3*F3*0.8</f>
        <v>695.52</v>
      </c>
      <c r="J3" s="13"/>
    </row>
    <row r="4" spans="1:10" s="16" customFormat="1" ht="18.75" customHeight="1">
      <c r="A4" s="13">
        <v>2</v>
      </c>
      <c r="B4" s="13" t="s">
        <v>52</v>
      </c>
      <c r="C4" s="14">
        <v>9787563530397</v>
      </c>
      <c r="D4" s="13" t="s">
        <v>83</v>
      </c>
      <c r="E4" s="10">
        <v>32</v>
      </c>
      <c r="F4" s="10">
        <f>25-2</f>
        <v>23</v>
      </c>
      <c r="G4" s="18">
        <f aca="true" t="shared" si="0" ref="G4:G11">E4*F4</f>
        <v>736</v>
      </c>
      <c r="H4" s="11">
        <v>0.8</v>
      </c>
      <c r="I4" s="15">
        <f aca="true" t="shared" si="1" ref="I4:I11">E4*F4*0.8</f>
        <v>588.8000000000001</v>
      </c>
      <c r="J4" s="13"/>
    </row>
    <row r="5" spans="1:10" s="16" customFormat="1" ht="18.75" customHeight="1">
      <c r="A5" s="13">
        <v>3</v>
      </c>
      <c r="B5" s="13" t="s">
        <v>169</v>
      </c>
      <c r="C5" s="14">
        <v>9787302269793</v>
      </c>
      <c r="D5" s="13" t="s">
        <v>84</v>
      </c>
      <c r="E5" s="10">
        <v>33</v>
      </c>
      <c r="F5" s="10">
        <f>25-2</f>
        <v>23</v>
      </c>
      <c r="G5" s="18">
        <f t="shared" si="0"/>
        <v>759</v>
      </c>
      <c r="H5" s="11">
        <v>0.8</v>
      </c>
      <c r="I5" s="15">
        <f t="shared" si="1"/>
        <v>607.2</v>
      </c>
      <c r="J5" s="13"/>
    </row>
    <row r="6" spans="1:10" s="16" customFormat="1" ht="18.75" customHeight="1">
      <c r="A6" s="13">
        <v>4</v>
      </c>
      <c r="B6" s="13" t="s">
        <v>175</v>
      </c>
      <c r="C6" s="14">
        <v>9787040400441</v>
      </c>
      <c r="D6" s="13" t="s">
        <v>85</v>
      </c>
      <c r="E6" s="10">
        <v>32.8</v>
      </c>
      <c r="F6" s="10">
        <f>25-2</f>
        <v>23</v>
      </c>
      <c r="G6" s="18">
        <f t="shared" si="0"/>
        <v>754.4</v>
      </c>
      <c r="H6" s="11">
        <v>0.8</v>
      </c>
      <c r="I6" s="15">
        <f t="shared" si="1"/>
        <v>603.52</v>
      </c>
      <c r="J6" s="13"/>
    </row>
    <row r="7" spans="1:10" s="16" customFormat="1" ht="18.75" customHeight="1">
      <c r="A7" s="13">
        <v>5</v>
      </c>
      <c r="B7" s="13" t="s">
        <v>175</v>
      </c>
      <c r="C7" s="14">
        <v>9787040390926</v>
      </c>
      <c r="D7" s="13" t="s">
        <v>86</v>
      </c>
      <c r="E7" s="10">
        <v>35.4</v>
      </c>
      <c r="F7" s="10">
        <v>25</v>
      </c>
      <c r="G7" s="18">
        <f t="shared" si="0"/>
        <v>885</v>
      </c>
      <c r="H7" s="11">
        <v>0.8</v>
      </c>
      <c r="I7" s="15">
        <f t="shared" si="1"/>
        <v>708</v>
      </c>
      <c r="J7" s="13"/>
    </row>
    <row r="8" spans="1:10" s="16" customFormat="1" ht="18.75" customHeight="1">
      <c r="A8" s="13">
        <v>6</v>
      </c>
      <c r="B8" s="13" t="s">
        <v>175</v>
      </c>
      <c r="C8" s="14">
        <v>9787040340310</v>
      </c>
      <c r="D8" s="13" t="s">
        <v>102</v>
      </c>
      <c r="E8" s="10">
        <v>17.8</v>
      </c>
      <c r="F8" s="10">
        <f>25-2</f>
        <v>23</v>
      </c>
      <c r="G8" s="18">
        <f t="shared" si="0"/>
        <v>409.40000000000003</v>
      </c>
      <c r="H8" s="11">
        <v>0.8</v>
      </c>
      <c r="I8" s="15">
        <f t="shared" si="1"/>
        <v>327.52000000000004</v>
      </c>
      <c r="J8" s="13"/>
    </row>
    <row r="9" spans="1:10" s="16" customFormat="1" ht="18.75" customHeight="1">
      <c r="A9" s="13"/>
      <c r="B9" s="13"/>
      <c r="C9" s="14"/>
      <c r="D9" s="13" t="s">
        <v>190</v>
      </c>
      <c r="E9" s="10">
        <v>5</v>
      </c>
      <c r="F9" s="10">
        <v>23</v>
      </c>
      <c r="G9" s="18">
        <f t="shared" si="0"/>
        <v>115</v>
      </c>
      <c r="H9" s="11">
        <v>1</v>
      </c>
      <c r="I9" s="15">
        <f>E9*F9</f>
        <v>115</v>
      </c>
      <c r="J9" s="13"/>
    </row>
    <row r="10" spans="1:10" s="16" customFormat="1" ht="18.75" customHeight="1">
      <c r="A10" s="13"/>
      <c r="B10" s="13"/>
      <c r="C10" s="14"/>
      <c r="D10" s="13" t="s">
        <v>204</v>
      </c>
      <c r="E10" s="10">
        <v>4.4</v>
      </c>
      <c r="F10" s="10">
        <v>23</v>
      </c>
      <c r="G10" s="18">
        <f t="shared" si="0"/>
        <v>101.2</v>
      </c>
      <c r="H10" s="11">
        <v>1</v>
      </c>
      <c r="I10" s="15">
        <f>E10*F10</f>
        <v>101.2</v>
      </c>
      <c r="J10" s="13"/>
    </row>
    <row r="11" spans="1:10" s="16" customFormat="1" ht="18.75" customHeight="1">
      <c r="A11" s="13"/>
      <c r="B11" s="13"/>
      <c r="C11" s="14"/>
      <c r="D11" s="13"/>
      <c r="E11" s="10"/>
      <c r="F11" s="10"/>
      <c r="G11" s="18">
        <f t="shared" si="0"/>
        <v>0</v>
      </c>
      <c r="H11" s="11"/>
      <c r="I11" s="15">
        <f t="shared" si="1"/>
        <v>0</v>
      </c>
      <c r="J11" s="13"/>
    </row>
    <row r="12" spans="1:9" s="16" customFormat="1" ht="18.75" customHeight="1">
      <c r="A12" s="13"/>
      <c r="B12" s="16" t="s">
        <v>248</v>
      </c>
      <c r="G12" s="36">
        <f>SUM(G3:G11)</f>
        <v>4629.4</v>
      </c>
      <c r="I12" s="37">
        <f>SUM(I3:I11)</f>
        <v>3746.7599999999998</v>
      </c>
    </row>
    <row r="13" spans="1:10" s="16" customFormat="1" ht="49.5" customHeight="1">
      <c r="A13" s="17" t="s">
        <v>167</v>
      </c>
      <c r="B13" s="54" t="s">
        <v>247</v>
      </c>
      <c r="C13" s="55"/>
      <c r="D13" s="55"/>
      <c r="E13" s="55"/>
      <c r="F13" s="55"/>
      <c r="G13" s="55"/>
      <c r="H13" s="55"/>
      <c r="I13" s="55"/>
      <c r="J13" s="55"/>
    </row>
    <row r="14" spans="1:10" s="16" customFormat="1" ht="18.75" customHeight="1">
      <c r="A14" s="56" t="s">
        <v>168</v>
      </c>
      <c r="B14" s="56"/>
      <c r="C14" s="56"/>
      <c r="D14" s="56"/>
      <c r="E14" s="56"/>
      <c r="F14" s="56"/>
      <c r="G14" s="56"/>
      <c r="H14" s="56"/>
      <c r="I14" s="56"/>
      <c r="J14" s="56"/>
    </row>
    <row r="15" spans="3:9" s="2" customFormat="1" ht="13.5">
      <c r="C15" s="8"/>
      <c r="E15" s="3"/>
      <c r="F15" s="3"/>
      <c r="G15" s="19"/>
      <c r="H15" s="4"/>
      <c r="I15" s="5"/>
    </row>
    <row r="16" spans="3:9" s="2" customFormat="1" ht="13.5">
      <c r="C16" s="8"/>
      <c r="E16" s="3"/>
      <c r="F16" s="3"/>
      <c r="G16" s="19"/>
      <c r="H16" s="4"/>
      <c r="I16" s="5"/>
    </row>
  </sheetData>
  <sheetProtection/>
  <mergeCells count="3">
    <mergeCell ref="A1:J1"/>
    <mergeCell ref="A14:J14"/>
    <mergeCell ref="B13:J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6"/>
  <sheetViews>
    <sheetView showZeros="0" zoomScalePageLayoutView="0" workbookViewId="0" topLeftCell="A1">
      <selection activeCell="B13" sqref="B13:J13"/>
    </sheetView>
  </sheetViews>
  <sheetFormatPr defaultColWidth="9.00390625" defaultRowHeight="14.25"/>
  <cols>
    <col min="1" max="1" width="4.625" style="0" customWidth="1"/>
    <col min="2" max="2" width="10.50390625" style="0" customWidth="1"/>
    <col min="3" max="3" width="16.125" style="9" customWidth="1"/>
    <col min="4" max="4" width="36.75390625" style="0" customWidth="1"/>
    <col min="5" max="5" width="6.75390625" style="1" customWidth="1"/>
    <col min="6" max="6" width="5.25390625" style="1" bestFit="1" customWidth="1"/>
    <col min="7" max="7" width="9.625" style="20" customWidth="1"/>
    <col min="8" max="8" width="6.25390625" style="6" customWidth="1"/>
    <col min="9" max="9" width="10.50390625" style="7" bestFit="1" customWidth="1"/>
  </cols>
  <sheetData>
    <row r="1" spans="1:10" s="12" customFormat="1" ht="26.25" customHeight="1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16" customFormat="1" ht="18.75" customHeight="1">
      <c r="A2" s="13" t="s">
        <v>178</v>
      </c>
      <c r="B2" s="13" t="s">
        <v>161</v>
      </c>
      <c r="C2" s="14" t="s">
        <v>163</v>
      </c>
      <c r="D2" s="13" t="s">
        <v>164</v>
      </c>
      <c r="E2" s="10" t="s">
        <v>165</v>
      </c>
      <c r="F2" s="10" t="s">
        <v>171</v>
      </c>
      <c r="G2" s="18" t="s">
        <v>166</v>
      </c>
      <c r="H2" s="11" t="s">
        <v>179</v>
      </c>
      <c r="I2" s="15" t="s">
        <v>172</v>
      </c>
      <c r="J2" s="13" t="s">
        <v>178</v>
      </c>
    </row>
    <row r="3" spans="1:10" s="16" customFormat="1" ht="18.75" customHeight="1">
      <c r="A3" s="13">
        <v>1</v>
      </c>
      <c r="B3" s="13" t="s">
        <v>159</v>
      </c>
      <c r="C3" s="14">
        <v>9787561188217</v>
      </c>
      <c r="D3" s="13" t="s">
        <v>82</v>
      </c>
      <c r="E3" s="10">
        <v>37.8</v>
      </c>
      <c r="F3" s="10">
        <v>35</v>
      </c>
      <c r="G3" s="18">
        <f>E3*F3</f>
        <v>1323</v>
      </c>
      <c r="H3" s="11">
        <v>0.8</v>
      </c>
      <c r="I3" s="15">
        <f aca="true" t="shared" si="0" ref="I3:I8">E3*F3*0.8</f>
        <v>1058.4</v>
      </c>
      <c r="J3" s="13"/>
    </row>
    <row r="4" spans="1:10" s="16" customFormat="1" ht="18.75" customHeight="1">
      <c r="A4" s="13">
        <v>2</v>
      </c>
      <c r="B4" s="13" t="s">
        <v>52</v>
      </c>
      <c r="C4" s="14">
        <v>9787563530397</v>
      </c>
      <c r="D4" s="13" t="s">
        <v>83</v>
      </c>
      <c r="E4" s="10">
        <v>32</v>
      </c>
      <c r="F4" s="10">
        <v>35</v>
      </c>
      <c r="G4" s="18">
        <f aca="true" t="shared" si="1" ref="G4:G10">E4*F4</f>
        <v>1120</v>
      </c>
      <c r="H4" s="11">
        <v>0.8</v>
      </c>
      <c r="I4" s="15">
        <f t="shared" si="0"/>
        <v>896</v>
      </c>
      <c r="J4" s="13"/>
    </row>
    <row r="5" spans="1:10" s="16" customFormat="1" ht="18.75" customHeight="1">
      <c r="A5" s="13">
        <v>3</v>
      </c>
      <c r="B5" s="13" t="s">
        <v>169</v>
      </c>
      <c r="C5" s="14">
        <v>9787302269793</v>
      </c>
      <c r="D5" s="13" t="s">
        <v>84</v>
      </c>
      <c r="E5" s="10">
        <v>33</v>
      </c>
      <c r="F5" s="10">
        <v>35</v>
      </c>
      <c r="G5" s="18">
        <f t="shared" si="1"/>
        <v>1155</v>
      </c>
      <c r="H5" s="11">
        <v>0.8</v>
      </c>
      <c r="I5" s="15">
        <f t="shared" si="0"/>
        <v>924</v>
      </c>
      <c r="J5" s="13"/>
    </row>
    <row r="6" spans="1:10" s="16" customFormat="1" ht="18.75" customHeight="1">
      <c r="A6" s="13">
        <v>4</v>
      </c>
      <c r="B6" s="13" t="s">
        <v>175</v>
      </c>
      <c r="C6" s="14">
        <v>9787040400441</v>
      </c>
      <c r="D6" s="13" t="s">
        <v>85</v>
      </c>
      <c r="E6" s="10">
        <v>32.8</v>
      </c>
      <c r="F6" s="10">
        <v>35</v>
      </c>
      <c r="G6" s="18">
        <f t="shared" si="1"/>
        <v>1148</v>
      </c>
      <c r="H6" s="11">
        <v>0.8</v>
      </c>
      <c r="I6" s="15">
        <f t="shared" si="0"/>
        <v>918.4000000000001</v>
      </c>
      <c r="J6" s="13"/>
    </row>
    <row r="7" spans="1:10" s="16" customFormat="1" ht="18.75" customHeight="1">
      <c r="A7" s="13">
        <v>5</v>
      </c>
      <c r="B7" s="13" t="s">
        <v>175</v>
      </c>
      <c r="C7" s="14">
        <v>9787040390926</v>
      </c>
      <c r="D7" s="13" t="s">
        <v>86</v>
      </c>
      <c r="E7" s="10">
        <v>35.4</v>
      </c>
      <c r="F7" s="10">
        <v>35</v>
      </c>
      <c r="G7" s="18">
        <f t="shared" si="1"/>
        <v>1239</v>
      </c>
      <c r="H7" s="11">
        <v>0.8</v>
      </c>
      <c r="I7" s="15">
        <f t="shared" si="0"/>
        <v>991.2</v>
      </c>
      <c r="J7" s="13"/>
    </row>
    <row r="8" spans="1:10" s="16" customFormat="1" ht="18.75" customHeight="1">
      <c r="A8" s="13">
        <v>6</v>
      </c>
      <c r="B8" s="13" t="s">
        <v>175</v>
      </c>
      <c r="C8" s="14">
        <v>9787040340310</v>
      </c>
      <c r="D8" s="13" t="s">
        <v>102</v>
      </c>
      <c r="E8" s="10">
        <v>17.8</v>
      </c>
      <c r="F8" s="10">
        <v>35</v>
      </c>
      <c r="G8" s="18">
        <f t="shared" si="1"/>
        <v>623</v>
      </c>
      <c r="H8" s="11">
        <v>0.8</v>
      </c>
      <c r="I8" s="15">
        <f t="shared" si="0"/>
        <v>498.40000000000003</v>
      </c>
      <c r="J8" s="13"/>
    </row>
    <row r="9" spans="1:10" s="16" customFormat="1" ht="18.75" customHeight="1">
      <c r="A9" s="13"/>
      <c r="B9" s="13"/>
      <c r="C9" s="14"/>
      <c r="D9" s="13" t="s">
        <v>190</v>
      </c>
      <c r="E9" s="10">
        <v>5</v>
      </c>
      <c r="F9" s="10">
        <v>35</v>
      </c>
      <c r="G9" s="18">
        <f t="shared" si="1"/>
        <v>175</v>
      </c>
      <c r="H9" s="11">
        <v>1</v>
      </c>
      <c r="I9" s="15">
        <f>E9*F9</f>
        <v>175</v>
      </c>
      <c r="J9" s="13"/>
    </row>
    <row r="10" spans="1:10" s="16" customFormat="1" ht="18.75" customHeight="1">
      <c r="A10" s="13"/>
      <c r="B10" s="13"/>
      <c r="C10" s="14"/>
      <c r="D10" s="13" t="s">
        <v>204</v>
      </c>
      <c r="E10" s="10">
        <v>4.4</v>
      </c>
      <c r="F10" s="10">
        <v>35</v>
      </c>
      <c r="G10" s="18">
        <f t="shared" si="1"/>
        <v>154</v>
      </c>
      <c r="H10" s="11">
        <v>1</v>
      </c>
      <c r="I10" s="15">
        <f>E10*F10</f>
        <v>154</v>
      </c>
      <c r="J10" s="13"/>
    </row>
    <row r="11" spans="1:10" s="16" customFormat="1" ht="18.75" customHeight="1">
      <c r="A11" s="13"/>
      <c r="B11" s="13"/>
      <c r="C11" s="14"/>
      <c r="D11" s="13"/>
      <c r="E11" s="10"/>
      <c r="F11" s="10"/>
      <c r="G11" s="18"/>
      <c r="H11" s="11"/>
      <c r="I11" s="15"/>
      <c r="J11" s="13"/>
    </row>
    <row r="12" spans="1:9" s="16" customFormat="1" ht="18.75" customHeight="1">
      <c r="A12" s="13"/>
      <c r="C12" s="16" t="s">
        <v>248</v>
      </c>
      <c r="G12" s="36">
        <f>SUM(G3:G11)</f>
        <v>6937</v>
      </c>
      <c r="I12" s="37">
        <f>SUM(I3:I11)</f>
        <v>5615.4</v>
      </c>
    </row>
    <row r="13" spans="1:10" s="16" customFormat="1" ht="49.5" customHeight="1">
      <c r="A13" s="17" t="s">
        <v>167</v>
      </c>
      <c r="B13" s="54" t="s">
        <v>247</v>
      </c>
      <c r="C13" s="55"/>
      <c r="D13" s="55"/>
      <c r="E13" s="55"/>
      <c r="F13" s="55"/>
      <c r="G13" s="55"/>
      <c r="H13" s="55"/>
      <c r="I13" s="55"/>
      <c r="J13" s="55"/>
    </row>
    <row r="14" spans="1:10" s="16" customFormat="1" ht="18.75" customHeight="1">
      <c r="A14" s="56" t="s">
        <v>168</v>
      </c>
      <c r="B14" s="56"/>
      <c r="C14" s="56"/>
      <c r="D14" s="56"/>
      <c r="E14" s="56"/>
      <c r="F14" s="56"/>
      <c r="G14" s="56"/>
      <c r="H14" s="56"/>
      <c r="I14" s="56"/>
      <c r="J14" s="56"/>
    </row>
    <row r="15" spans="3:9" s="2" customFormat="1" ht="13.5">
      <c r="C15" s="8"/>
      <c r="E15" s="3"/>
      <c r="F15" s="3"/>
      <c r="G15" s="19"/>
      <c r="H15" s="4"/>
      <c r="I15" s="5"/>
    </row>
    <row r="16" spans="3:9" s="2" customFormat="1" ht="13.5">
      <c r="C16" s="8"/>
      <c r="E16" s="3"/>
      <c r="F16" s="3"/>
      <c r="G16" s="19"/>
      <c r="H16" s="4"/>
      <c r="I16" s="5"/>
    </row>
  </sheetData>
  <sheetProtection/>
  <mergeCells count="3">
    <mergeCell ref="A1:J1"/>
    <mergeCell ref="A14:J14"/>
    <mergeCell ref="B13:J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6"/>
  <sheetViews>
    <sheetView showZeros="0" zoomScalePageLayoutView="0" workbookViewId="0" topLeftCell="A1">
      <selection activeCell="F11" sqref="F11"/>
    </sheetView>
  </sheetViews>
  <sheetFormatPr defaultColWidth="9.00390625" defaultRowHeight="14.25"/>
  <cols>
    <col min="1" max="1" width="4.625" style="0" customWidth="1"/>
    <col min="2" max="2" width="10.50390625" style="0" customWidth="1"/>
    <col min="3" max="3" width="16.125" style="9" customWidth="1"/>
    <col min="4" max="4" width="36.75390625" style="0" customWidth="1"/>
    <col min="5" max="5" width="6.75390625" style="1" customWidth="1"/>
    <col min="6" max="6" width="5.25390625" style="1" bestFit="1" customWidth="1"/>
    <col min="7" max="7" width="9.625" style="20" customWidth="1"/>
    <col min="8" max="8" width="6.25390625" style="6" customWidth="1"/>
    <col min="9" max="9" width="10.50390625" style="7" bestFit="1" customWidth="1"/>
  </cols>
  <sheetData>
    <row r="1" spans="1:10" s="12" customFormat="1" ht="26.25" customHeight="1">
      <c r="A1" s="53" t="s">
        <v>36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16" customFormat="1" ht="18.75" customHeight="1">
      <c r="A2" s="13" t="s">
        <v>178</v>
      </c>
      <c r="B2" s="13" t="s">
        <v>161</v>
      </c>
      <c r="C2" s="14" t="s">
        <v>163</v>
      </c>
      <c r="D2" s="13" t="s">
        <v>164</v>
      </c>
      <c r="E2" s="10" t="s">
        <v>165</v>
      </c>
      <c r="F2" s="10" t="s">
        <v>171</v>
      </c>
      <c r="G2" s="18" t="s">
        <v>166</v>
      </c>
      <c r="H2" s="11" t="s">
        <v>179</v>
      </c>
      <c r="I2" s="15" t="s">
        <v>172</v>
      </c>
      <c r="J2" s="13" t="s">
        <v>178</v>
      </c>
    </row>
    <row r="3" spans="1:10" s="16" customFormat="1" ht="18.75" customHeight="1">
      <c r="A3" s="13">
        <v>1</v>
      </c>
      <c r="B3" s="13" t="s">
        <v>175</v>
      </c>
      <c r="C3" s="14">
        <v>9787040250862</v>
      </c>
      <c r="D3" s="13" t="s">
        <v>78</v>
      </c>
      <c r="E3" s="10">
        <v>26.6</v>
      </c>
      <c r="F3" s="10">
        <f aca="true" t="shared" si="0" ref="F3:F8">32+1-1-2</f>
        <v>30</v>
      </c>
      <c r="G3" s="18">
        <f>E3*F3</f>
        <v>798</v>
      </c>
      <c r="H3" s="11">
        <v>0.8</v>
      </c>
      <c r="I3" s="15">
        <f>E3*F3*0.8</f>
        <v>638.4000000000001</v>
      </c>
      <c r="J3" s="13"/>
    </row>
    <row r="4" spans="1:10" s="16" customFormat="1" ht="18.75" customHeight="1">
      <c r="A4" s="13">
        <v>2</v>
      </c>
      <c r="B4" s="13" t="s">
        <v>147</v>
      </c>
      <c r="C4" s="14">
        <v>9787504174659</v>
      </c>
      <c r="D4" s="13" t="s">
        <v>79</v>
      </c>
      <c r="E4" s="10">
        <v>38</v>
      </c>
      <c r="F4" s="10">
        <f t="shared" si="0"/>
        <v>30</v>
      </c>
      <c r="G4" s="18">
        <f aca="true" t="shared" si="1" ref="G4:G10">E4*F4</f>
        <v>1140</v>
      </c>
      <c r="H4" s="11">
        <v>0.8</v>
      </c>
      <c r="I4" s="15">
        <f>E4*F4*0.8</f>
        <v>912</v>
      </c>
      <c r="J4" s="13"/>
    </row>
    <row r="5" spans="1:10" s="16" customFormat="1" ht="18.75" customHeight="1">
      <c r="A5" s="13">
        <v>3</v>
      </c>
      <c r="B5" s="13" t="s">
        <v>157</v>
      </c>
      <c r="C5" s="14">
        <v>9787300151151</v>
      </c>
      <c r="D5" s="13" t="s">
        <v>80</v>
      </c>
      <c r="E5" s="10">
        <v>29.8</v>
      </c>
      <c r="F5" s="10">
        <f t="shared" si="0"/>
        <v>30</v>
      </c>
      <c r="G5" s="18">
        <f t="shared" si="1"/>
        <v>894</v>
      </c>
      <c r="H5" s="11">
        <v>0.8</v>
      </c>
      <c r="I5" s="15">
        <f>E5*F5*0.8</f>
        <v>715.2</v>
      </c>
      <c r="J5" s="13"/>
    </row>
    <row r="6" spans="1:10" s="16" customFormat="1" ht="18.75" customHeight="1">
      <c r="A6" s="13">
        <v>4</v>
      </c>
      <c r="B6" s="13" t="s">
        <v>157</v>
      </c>
      <c r="C6" s="14">
        <v>9787300197234</v>
      </c>
      <c r="D6" s="13" t="s">
        <v>81</v>
      </c>
      <c r="E6" s="10">
        <v>39</v>
      </c>
      <c r="F6" s="10">
        <f t="shared" si="0"/>
        <v>30</v>
      </c>
      <c r="G6" s="18">
        <f t="shared" si="1"/>
        <v>1170</v>
      </c>
      <c r="H6" s="11">
        <v>0.8</v>
      </c>
      <c r="I6" s="15">
        <f>E6*F6*0.8</f>
        <v>936</v>
      </c>
      <c r="J6" s="13"/>
    </row>
    <row r="7" spans="1:10" s="16" customFormat="1" ht="18.75" customHeight="1">
      <c r="A7" s="13">
        <v>5</v>
      </c>
      <c r="B7" s="13" t="s">
        <v>158</v>
      </c>
      <c r="C7" s="14">
        <v>9787504963789</v>
      </c>
      <c r="D7" s="13" t="s">
        <v>148</v>
      </c>
      <c r="E7" s="10">
        <v>36</v>
      </c>
      <c r="F7" s="10">
        <f t="shared" si="0"/>
        <v>30</v>
      </c>
      <c r="G7" s="18">
        <f t="shared" si="1"/>
        <v>1080</v>
      </c>
      <c r="H7" s="11">
        <v>0.8</v>
      </c>
      <c r="I7" s="15">
        <f>E7*F7*0.8</f>
        <v>864</v>
      </c>
      <c r="J7" s="13"/>
    </row>
    <row r="8" spans="1:10" s="16" customFormat="1" ht="18.75" customHeight="1">
      <c r="A8" s="13"/>
      <c r="B8" s="13"/>
      <c r="C8" s="14"/>
      <c r="D8" s="13" t="s">
        <v>190</v>
      </c>
      <c r="E8" s="10">
        <v>5</v>
      </c>
      <c r="F8" s="10">
        <f t="shared" si="0"/>
        <v>30</v>
      </c>
      <c r="G8" s="18">
        <f t="shared" si="1"/>
        <v>150</v>
      </c>
      <c r="H8" s="11">
        <v>1</v>
      </c>
      <c r="I8" s="15">
        <f>E8*F8</f>
        <v>150</v>
      </c>
      <c r="J8" s="13"/>
    </row>
    <row r="9" spans="1:10" s="16" customFormat="1" ht="18.75" customHeight="1">
      <c r="A9" s="13"/>
      <c r="B9"/>
      <c r="C9"/>
      <c r="D9" t="s">
        <v>203</v>
      </c>
      <c r="E9">
        <v>4.4</v>
      </c>
      <c r="F9" s="10">
        <v>30</v>
      </c>
      <c r="G9" s="18">
        <f t="shared" si="1"/>
        <v>132</v>
      </c>
      <c r="H9" s="11">
        <v>1</v>
      </c>
      <c r="I9" s="15">
        <f>E9*F9</f>
        <v>132</v>
      </c>
      <c r="J9" s="13"/>
    </row>
    <row r="10" spans="1:10" s="16" customFormat="1" ht="18.75" customHeight="1">
      <c r="A10" s="13"/>
      <c r="B10" s="13"/>
      <c r="C10" s="14"/>
      <c r="D10" s="33" t="s">
        <v>196</v>
      </c>
      <c r="E10" s="31">
        <v>8</v>
      </c>
      <c r="F10" s="10">
        <v>30</v>
      </c>
      <c r="G10" s="18">
        <f t="shared" si="1"/>
        <v>240</v>
      </c>
      <c r="H10" s="11">
        <v>1</v>
      </c>
      <c r="I10" s="15">
        <f>E10*F10</f>
        <v>240</v>
      </c>
      <c r="J10" s="13"/>
    </row>
    <row r="11" spans="1:10" s="16" customFormat="1" ht="18.75" customHeight="1">
      <c r="A11" s="13"/>
      <c r="B11" s="13"/>
      <c r="C11" s="14"/>
      <c r="D11" s="33"/>
      <c r="E11" s="31"/>
      <c r="F11" s="10"/>
      <c r="G11" s="18"/>
      <c r="H11" s="11"/>
      <c r="I11" s="15"/>
      <c r="J11" s="13"/>
    </row>
    <row r="12" spans="1:9" s="16" customFormat="1" ht="18.75" customHeight="1">
      <c r="A12" s="13"/>
      <c r="C12" s="16" t="s">
        <v>248</v>
      </c>
      <c r="G12" s="36">
        <f>SUM(G3:G11)</f>
        <v>5604</v>
      </c>
      <c r="I12" s="37">
        <f>SUM(I3:I11)</f>
        <v>4587.6</v>
      </c>
    </row>
    <row r="13" spans="1:10" s="16" customFormat="1" ht="49.5" customHeight="1">
      <c r="A13" s="17" t="s">
        <v>167</v>
      </c>
      <c r="B13" s="54" t="s">
        <v>247</v>
      </c>
      <c r="C13" s="55"/>
      <c r="D13" s="55"/>
      <c r="E13" s="55"/>
      <c r="F13" s="55"/>
      <c r="G13" s="55"/>
      <c r="H13" s="55"/>
      <c r="I13" s="55"/>
      <c r="J13" s="55"/>
    </row>
    <row r="14" spans="1:10" s="16" customFormat="1" ht="18.75" customHeight="1">
      <c r="A14" s="56" t="s">
        <v>168</v>
      </c>
      <c r="B14" s="56"/>
      <c r="C14" s="56"/>
      <c r="D14" s="56"/>
      <c r="E14" s="56"/>
      <c r="F14" s="56"/>
      <c r="G14" s="56"/>
      <c r="H14" s="56"/>
      <c r="I14" s="56"/>
      <c r="J14" s="56"/>
    </row>
    <row r="15" spans="3:9" s="2" customFormat="1" ht="13.5">
      <c r="C15" s="8"/>
      <c r="E15" s="3"/>
      <c r="F15" s="3"/>
      <c r="G15" s="19"/>
      <c r="H15" s="4"/>
      <c r="I15" s="5"/>
    </row>
    <row r="16" spans="3:9" s="2" customFormat="1" ht="13.5">
      <c r="C16" s="8"/>
      <c r="E16" s="3"/>
      <c r="F16" s="3"/>
      <c r="G16" s="19"/>
      <c r="H16" s="4"/>
      <c r="I16" s="5"/>
    </row>
  </sheetData>
  <sheetProtection/>
  <mergeCells count="3">
    <mergeCell ref="A1:J1"/>
    <mergeCell ref="A14:J14"/>
    <mergeCell ref="B13:J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5"/>
  <sheetViews>
    <sheetView showZeros="0" zoomScalePageLayoutView="0" workbookViewId="0" topLeftCell="A1">
      <selection activeCell="B12" sqref="B12:J12"/>
    </sheetView>
  </sheetViews>
  <sheetFormatPr defaultColWidth="9.00390625" defaultRowHeight="14.25"/>
  <cols>
    <col min="1" max="1" width="4.625" style="0" customWidth="1"/>
    <col min="2" max="2" width="10.50390625" style="0" customWidth="1"/>
    <col min="3" max="3" width="16.125" style="9" customWidth="1"/>
    <col min="4" max="4" width="36.75390625" style="0" customWidth="1"/>
    <col min="5" max="5" width="6.75390625" style="1" customWidth="1"/>
    <col min="6" max="6" width="5.25390625" style="1" bestFit="1" customWidth="1"/>
    <col min="7" max="7" width="9.625" style="20" customWidth="1"/>
    <col min="8" max="8" width="6.25390625" style="6" customWidth="1"/>
    <col min="9" max="9" width="10.50390625" style="7" bestFit="1" customWidth="1"/>
  </cols>
  <sheetData>
    <row r="1" spans="1:10" s="12" customFormat="1" ht="26.25" customHeight="1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16" customFormat="1" ht="18.75" customHeight="1">
      <c r="A2" s="13" t="s">
        <v>178</v>
      </c>
      <c r="B2" s="13" t="s">
        <v>161</v>
      </c>
      <c r="C2" s="14" t="s">
        <v>163</v>
      </c>
      <c r="D2" s="13" t="s">
        <v>164</v>
      </c>
      <c r="E2" s="10" t="s">
        <v>165</v>
      </c>
      <c r="F2" s="10" t="s">
        <v>171</v>
      </c>
      <c r="G2" s="18" t="s">
        <v>166</v>
      </c>
      <c r="H2" s="11" t="s">
        <v>179</v>
      </c>
      <c r="I2" s="15" t="s">
        <v>172</v>
      </c>
      <c r="J2" s="13" t="s">
        <v>178</v>
      </c>
    </row>
    <row r="3" spans="1:10" s="16" customFormat="1" ht="18.75" customHeight="1">
      <c r="A3" s="13">
        <v>1</v>
      </c>
      <c r="B3" s="13" t="s">
        <v>181</v>
      </c>
      <c r="C3" s="14">
        <v>9787560338491</v>
      </c>
      <c r="D3" s="13" t="s">
        <v>76</v>
      </c>
      <c r="E3" s="10">
        <v>33</v>
      </c>
      <c r="F3" s="10">
        <v>49</v>
      </c>
      <c r="G3" s="18">
        <f>E3*F3</f>
        <v>1617</v>
      </c>
      <c r="H3" s="11">
        <v>0.8</v>
      </c>
      <c r="I3" s="15">
        <f>E3*F3*0.8</f>
        <v>1293.6000000000001</v>
      </c>
      <c r="J3" s="13"/>
    </row>
    <row r="4" spans="1:10" s="16" customFormat="1" ht="18.75" customHeight="1">
      <c r="A4" s="13">
        <v>2</v>
      </c>
      <c r="B4" s="13" t="s">
        <v>142</v>
      </c>
      <c r="C4" s="14">
        <v>9787517018414</v>
      </c>
      <c r="D4" s="13" t="s">
        <v>143</v>
      </c>
      <c r="E4" s="10">
        <v>46</v>
      </c>
      <c r="F4" s="10">
        <v>49</v>
      </c>
      <c r="G4" s="18">
        <f aca="true" t="shared" si="0" ref="G4:G10">E4*F4</f>
        <v>2254</v>
      </c>
      <c r="H4" s="11">
        <v>0.8</v>
      </c>
      <c r="I4" s="15">
        <f aca="true" t="shared" si="1" ref="I4:I10">E4*F4*0.8</f>
        <v>1803.2</v>
      </c>
      <c r="J4" s="13"/>
    </row>
    <row r="5" spans="1:10" s="16" customFormat="1" ht="18.75" customHeight="1">
      <c r="A5" s="13">
        <v>3</v>
      </c>
      <c r="B5" s="13" t="s">
        <v>144</v>
      </c>
      <c r="C5" s="14" t="s">
        <v>77</v>
      </c>
      <c r="D5" s="13" t="s">
        <v>145</v>
      </c>
      <c r="E5" s="10">
        <v>25</v>
      </c>
      <c r="F5" s="10">
        <v>49</v>
      </c>
      <c r="G5" s="18">
        <f t="shared" si="0"/>
        <v>1225</v>
      </c>
      <c r="H5" s="11">
        <v>0.8</v>
      </c>
      <c r="I5" s="15">
        <f t="shared" si="1"/>
        <v>980</v>
      </c>
      <c r="J5" s="13"/>
    </row>
    <row r="6" spans="1:10" s="16" customFormat="1" ht="18.75" customHeight="1">
      <c r="A6" s="13">
        <v>4</v>
      </c>
      <c r="B6" s="13" t="s">
        <v>159</v>
      </c>
      <c r="C6" s="14">
        <v>9787561184820</v>
      </c>
      <c r="D6" s="13" t="s">
        <v>146</v>
      </c>
      <c r="E6" s="10">
        <v>37.5</v>
      </c>
      <c r="F6" s="10">
        <v>49</v>
      </c>
      <c r="G6" s="18">
        <f t="shared" si="0"/>
        <v>1837.5</v>
      </c>
      <c r="H6" s="11">
        <v>0.8</v>
      </c>
      <c r="I6" s="15">
        <f t="shared" si="1"/>
        <v>1470</v>
      </c>
      <c r="J6" s="13"/>
    </row>
    <row r="7" spans="1:10" s="16" customFormat="1" ht="18.75" customHeight="1">
      <c r="A7" s="13">
        <v>5</v>
      </c>
      <c r="B7" s="13" t="s">
        <v>159</v>
      </c>
      <c r="C7" s="14">
        <v>9787561132692</v>
      </c>
      <c r="D7" s="13" t="s">
        <v>100</v>
      </c>
      <c r="E7" s="10">
        <v>38</v>
      </c>
      <c r="F7" s="10">
        <v>49</v>
      </c>
      <c r="G7" s="18">
        <f t="shared" si="0"/>
        <v>1862</v>
      </c>
      <c r="H7" s="11">
        <v>0.8</v>
      </c>
      <c r="I7" s="15">
        <f t="shared" si="1"/>
        <v>1489.6000000000001</v>
      </c>
      <c r="J7" s="13"/>
    </row>
    <row r="8" spans="1:10" s="16" customFormat="1" ht="18.75" customHeight="1">
      <c r="A8" s="13"/>
      <c r="B8" s="13"/>
      <c r="C8" s="14"/>
      <c r="D8" s="13" t="s">
        <v>190</v>
      </c>
      <c r="E8" s="10">
        <v>5</v>
      </c>
      <c r="F8" s="10">
        <v>49</v>
      </c>
      <c r="G8" s="18">
        <f t="shared" si="0"/>
        <v>245</v>
      </c>
      <c r="H8" s="11">
        <v>1</v>
      </c>
      <c r="I8" s="15">
        <f>E8*F8</f>
        <v>245</v>
      </c>
      <c r="J8" s="13"/>
    </row>
    <row r="9" spans="1:10" s="16" customFormat="1" ht="18.75" customHeight="1">
      <c r="A9" s="13"/>
      <c r="B9" s="13"/>
      <c r="C9" s="14"/>
      <c r="D9" s="13" t="s">
        <v>200</v>
      </c>
      <c r="E9" s="10">
        <v>4.4</v>
      </c>
      <c r="F9" s="10">
        <v>49</v>
      </c>
      <c r="G9" s="18">
        <f t="shared" si="0"/>
        <v>215.60000000000002</v>
      </c>
      <c r="H9" s="11">
        <v>1</v>
      </c>
      <c r="I9" s="15">
        <f>E9*F9</f>
        <v>215.60000000000002</v>
      </c>
      <c r="J9" s="13"/>
    </row>
    <row r="10" spans="1:10" s="16" customFormat="1" ht="18.75" customHeight="1">
      <c r="A10" s="13"/>
      <c r="B10" s="13"/>
      <c r="C10" s="14"/>
      <c r="D10" s="13"/>
      <c r="E10" s="10"/>
      <c r="F10" s="10"/>
      <c r="G10" s="18">
        <f t="shared" si="0"/>
        <v>0</v>
      </c>
      <c r="H10" s="11"/>
      <c r="I10" s="15">
        <f t="shared" si="1"/>
        <v>0</v>
      </c>
      <c r="J10" s="13"/>
    </row>
    <row r="11" spans="1:10" s="16" customFormat="1" ht="18.75" customHeight="1">
      <c r="A11" s="13"/>
      <c r="B11" s="13"/>
      <c r="C11" s="14" t="s">
        <v>162</v>
      </c>
      <c r="D11" s="13"/>
      <c r="E11" s="10"/>
      <c r="F11" s="10"/>
      <c r="G11" s="18">
        <f>SUM(G3:G10)</f>
        <v>9256.1</v>
      </c>
      <c r="H11" s="11"/>
      <c r="I11" s="15">
        <f>SUM(I3:I10)</f>
        <v>7497.000000000001</v>
      </c>
      <c r="J11" s="13"/>
    </row>
    <row r="12" spans="1:10" s="16" customFormat="1" ht="49.5" customHeight="1">
      <c r="A12" s="17" t="s">
        <v>167</v>
      </c>
      <c r="B12" s="54" t="s">
        <v>247</v>
      </c>
      <c r="C12" s="55"/>
      <c r="D12" s="55"/>
      <c r="E12" s="55"/>
      <c r="F12" s="55"/>
      <c r="G12" s="55"/>
      <c r="H12" s="55"/>
      <c r="I12" s="55"/>
      <c r="J12" s="55"/>
    </row>
    <row r="13" spans="1:10" s="16" customFormat="1" ht="18.75" customHeight="1">
      <c r="A13" s="56" t="s">
        <v>168</v>
      </c>
      <c r="B13" s="56"/>
      <c r="C13" s="56"/>
      <c r="D13" s="56"/>
      <c r="E13" s="56"/>
      <c r="F13" s="56"/>
      <c r="G13" s="56"/>
      <c r="H13" s="56"/>
      <c r="I13" s="56"/>
      <c r="J13" s="56"/>
    </row>
    <row r="14" spans="3:9" s="2" customFormat="1" ht="13.5">
      <c r="C14" s="8"/>
      <c r="E14" s="3"/>
      <c r="F14" s="3"/>
      <c r="G14" s="19"/>
      <c r="H14" s="4"/>
      <c r="I14" s="5"/>
    </row>
    <row r="15" spans="3:9" s="2" customFormat="1" ht="13.5">
      <c r="C15" s="8"/>
      <c r="E15" s="3"/>
      <c r="F15" s="3"/>
      <c r="G15" s="19"/>
      <c r="H15" s="4"/>
      <c r="I15" s="5"/>
    </row>
  </sheetData>
  <sheetProtection/>
  <mergeCells count="3">
    <mergeCell ref="A1:J1"/>
    <mergeCell ref="B12:J12"/>
    <mergeCell ref="A13:J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8"/>
  <sheetViews>
    <sheetView showZeros="0" zoomScalePageLayoutView="0" workbookViewId="0" topLeftCell="A1">
      <selection activeCell="I12" sqref="I12"/>
    </sheetView>
  </sheetViews>
  <sheetFormatPr defaultColWidth="9.00390625" defaultRowHeight="14.25"/>
  <cols>
    <col min="1" max="1" width="4.625" style="0" customWidth="1"/>
    <col min="2" max="2" width="10.50390625" style="0" customWidth="1"/>
    <col min="3" max="3" width="16.125" style="9" customWidth="1"/>
    <col min="4" max="4" width="36.75390625" style="0" customWidth="1"/>
    <col min="5" max="5" width="6.75390625" style="1" customWidth="1"/>
    <col min="6" max="6" width="5.25390625" style="1" bestFit="1" customWidth="1"/>
    <col min="7" max="7" width="9.625" style="20" customWidth="1"/>
    <col min="8" max="8" width="6.25390625" style="6" customWidth="1"/>
    <col min="9" max="9" width="10.50390625" style="7" bestFit="1" customWidth="1"/>
  </cols>
  <sheetData>
    <row r="1" spans="1:10" s="12" customFormat="1" ht="26.25" customHeight="1">
      <c r="A1" s="53" t="s">
        <v>46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16" customFormat="1" ht="18.75" customHeight="1">
      <c r="A2" s="13" t="s">
        <v>178</v>
      </c>
      <c r="B2" s="13" t="s">
        <v>161</v>
      </c>
      <c r="C2" s="14" t="s">
        <v>163</v>
      </c>
      <c r="D2" s="13" t="s">
        <v>164</v>
      </c>
      <c r="E2" s="10" t="s">
        <v>165</v>
      </c>
      <c r="F2" s="10" t="s">
        <v>171</v>
      </c>
      <c r="G2" s="18" t="s">
        <v>166</v>
      </c>
      <c r="H2" s="11" t="s">
        <v>179</v>
      </c>
      <c r="I2" s="15" t="s">
        <v>172</v>
      </c>
      <c r="J2" s="13" t="s">
        <v>178</v>
      </c>
    </row>
    <row r="3" spans="1:10" s="16" customFormat="1" ht="18.75" customHeight="1">
      <c r="A3" s="13">
        <v>1</v>
      </c>
      <c r="B3" s="13" t="s">
        <v>155</v>
      </c>
      <c r="C3" s="14">
        <v>9787505875654</v>
      </c>
      <c r="D3" s="13" t="s">
        <v>95</v>
      </c>
      <c r="E3" s="10">
        <v>49</v>
      </c>
      <c r="F3" s="10">
        <v>28</v>
      </c>
      <c r="G3" s="18">
        <f>F3*E3</f>
        <v>1372</v>
      </c>
      <c r="H3" s="11">
        <v>0.8</v>
      </c>
      <c r="I3" s="15">
        <f>F3*E3*0.8</f>
        <v>1097.6000000000001</v>
      </c>
      <c r="J3" s="13"/>
    </row>
    <row r="4" spans="1:10" s="16" customFormat="1" ht="18.75" customHeight="1">
      <c r="A4" s="13">
        <v>2</v>
      </c>
      <c r="B4" s="13" t="s">
        <v>0</v>
      </c>
      <c r="C4" s="14" t="s">
        <v>1</v>
      </c>
      <c r="D4" s="13" t="s">
        <v>2</v>
      </c>
      <c r="E4" s="10">
        <v>39</v>
      </c>
      <c r="F4" s="10">
        <v>26</v>
      </c>
      <c r="G4" s="18">
        <f aca="true" t="shared" si="0" ref="G4:G12">F4*E4</f>
        <v>1014</v>
      </c>
      <c r="H4" s="11">
        <v>0.8</v>
      </c>
      <c r="I4" s="15">
        <f aca="true" t="shared" si="1" ref="I4:I12">F4*E4*0.8</f>
        <v>811.2</v>
      </c>
      <c r="J4" s="13" t="s">
        <v>187</v>
      </c>
    </row>
    <row r="5" spans="1:10" s="16" customFormat="1" ht="18.75" customHeight="1">
      <c r="A5" s="13">
        <v>3</v>
      </c>
      <c r="B5" s="13" t="s">
        <v>159</v>
      </c>
      <c r="C5" s="14">
        <v>9787561186954</v>
      </c>
      <c r="D5" s="13" t="s">
        <v>96</v>
      </c>
      <c r="E5" s="10">
        <v>28.8</v>
      </c>
      <c r="F5" s="10">
        <v>28</v>
      </c>
      <c r="G5" s="18">
        <f t="shared" si="0"/>
        <v>806.4</v>
      </c>
      <c r="H5" s="11">
        <v>0.8</v>
      </c>
      <c r="I5" s="15">
        <f t="shared" si="1"/>
        <v>645.12</v>
      </c>
      <c r="J5" s="13"/>
    </row>
    <row r="6" spans="1:10" s="16" customFormat="1" ht="18.75" customHeight="1">
      <c r="A6" s="13">
        <v>4</v>
      </c>
      <c r="B6" s="13" t="s">
        <v>159</v>
      </c>
      <c r="C6" s="14">
        <v>9787561187050</v>
      </c>
      <c r="D6" s="13" t="s">
        <v>140</v>
      </c>
      <c r="E6" s="10">
        <v>32</v>
      </c>
      <c r="F6" s="10">
        <v>28</v>
      </c>
      <c r="G6" s="18">
        <f t="shared" si="0"/>
        <v>896</v>
      </c>
      <c r="H6" s="11">
        <v>0.8</v>
      </c>
      <c r="I6" s="15">
        <f t="shared" si="1"/>
        <v>716.8000000000001</v>
      </c>
      <c r="J6" s="13"/>
    </row>
    <row r="7" spans="1:10" s="16" customFormat="1" ht="18.75" customHeight="1">
      <c r="A7" s="13">
        <v>5</v>
      </c>
      <c r="B7" s="13" t="s">
        <v>103</v>
      </c>
      <c r="C7" s="14" t="s">
        <v>104</v>
      </c>
      <c r="D7" s="13" t="s">
        <v>106</v>
      </c>
      <c r="E7" s="10"/>
      <c r="F7" s="10">
        <v>0</v>
      </c>
      <c r="G7" s="18">
        <f t="shared" si="0"/>
        <v>0</v>
      </c>
      <c r="H7" s="11">
        <v>0.8</v>
      </c>
      <c r="I7" s="15">
        <f t="shared" si="1"/>
        <v>0</v>
      </c>
      <c r="J7" s="13"/>
    </row>
    <row r="8" spans="1:10" s="16" customFormat="1" ht="18.75" customHeight="1">
      <c r="A8" s="13"/>
      <c r="B8" s="13" t="s">
        <v>103</v>
      </c>
      <c r="C8" s="14">
        <v>9780131843677</v>
      </c>
      <c r="D8" s="13" t="s">
        <v>244</v>
      </c>
      <c r="E8" s="10"/>
      <c r="F8" s="10">
        <v>28</v>
      </c>
      <c r="G8" s="18">
        <f t="shared" si="0"/>
        <v>0</v>
      </c>
      <c r="H8" s="11">
        <v>0.8</v>
      </c>
      <c r="I8" s="15">
        <f t="shared" si="1"/>
        <v>0</v>
      </c>
      <c r="J8" s="13"/>
    </row>
    <row r="9" spans="1:10" s="16" customFormat="1" ht="18.75" customHeight="1">
      <c r="A9" s="13"/>
      <c r="B9" s="13"/>
      <c r="C9" s="14"/>
      <c r="D9" s="13" t="s">
        <v>190</v>
      </c>
      <c r="E9" s="10">
        <v>5</v>
      </c>
      <c r="F9" s="10">
        <v>28</v>
      </c>
      <c r="G9" s="18">
        <f t="shared" si="0"/>
        <v>140</v>
      </c>
      <c r="H9" s="11">
        <v>1</v>
      </c>
      <c r="I9" s="15">
        <f>F9*E9</f>
        <v>140</v>
      </c>
      <c r="J9" s="13"/>
    </row>
    <row r="10" spans="1:10" s="16" customFormat="1" ht="18.75" customHeight="1">
      <c r="A10" s="13"/>
      <c r="B10" s="13"/>
      <c r="C10" s="14"/>
      <c r="D10" s="13" t="s">
        <v>207</v>
      </c>
      <c r="E10" s="10">
        <v>3.1</v>
      </c>
      <c r="F10" s="10">
        <v>28</v>
      </c>
      <c r="G10" s="18">
        <f t="shared" si="0"/>
        <v>86.8</v>
      </c>
      <c r="H10" s="11">
        <v>1</v>
      </c>
      <c r="I10" s="15">
        <f>F10*E10</f>
        <v>86.8</v>
      </c>
      <c r="J10" s="13"/>
    </row>
    <row r="11" spans="1:10" s="16" customFormat="1" ht="18.75" customHeight="1">
      <c r="A11" s="13"/>
      <c r="B11" s="24" t="s">
        <v>249</v>
      </c>
      <c r="C11" s="27" t="s">
        <v>250</v>
      </c>
      <c r="D11" s="25" t="s">
        <v>251</v>
      </c>
      <c r="E11" s="10">
        <v>39.8</v>
      </c>
      <c r="F11" s="10">
        <v>12</v>
      </c>
      <c r="G11" s="18">
        <f t="shared" si="0"/>
        <v>477.59999999999997</v>
      </c>
      <c r="H11" s="11">
        <v>0.8</v>
      </c>
      <c r="I11" s="15">
        <f t="shared" si="1"/>
        <v>382.08</v>
      </c>
      <c r="J11" s="13"/>
    </row>
    <row r="12" spans="1:10" s="16" customFormat="1" ht="18.75" customHeight="1">
      <c r="A12" s="13"/>
      <c r="B12" s="23" t="s">
        <v>252</v>
      </c>
      <c r="C12" s="21">
        <v>9787040411539</v>
      </c>
      <c r="D12" s="25" t="s">
        <v>253</v>
      </c>
      <c r="E12" s="26">
        <v>32.8</v>
      </c>
      <c r="F12" s="10">
        <v>15</v>
      </c>
      <c r="G12" s="18">
        <f t="shared" si="0"/>
        <v>491.99999999999994</v>
      </c>
      <c r="H12" s="11">
        <v>0.8</v>
      </c>
      <c r="I12" s="15">
        <f t="shared" si="1"/>
        <v>393.59999999999997</v>
      </c>
      <c r="J12" s="13"/>
    </row>
    <row r="13" spans="1:10" s="16" customFormat="1" ht="18.75" customHeight="1">
      <c r="A13" s="13"/>
      <c r="B13" s="13"/>
      <c r="C13" s="14"/>
      <c r="D13" s="13"/>
      <c r="E13" s="10"/>
      <c r="F13" s="10"/>
      <c r="G13" s="18"/>
      <c r="H13" s="11"/>
      <c r="I13" s="15"/>
      <c r="J13" s="13"/>
    </row>
    <row r="14" spans="1:10" s="16" customFormat="1" ht="18.75" customHeight="1">
      <c r="A14" s="13"/>
      <c r="B14" s="13"/>
      <c r="C14" s="13" t="s">
        <v>162</v>
      </c>
      <c r="D14" s="13"/>
      <c r="E14" s="13"/>
      <c r="F14" s="13"/>
      <c r="G14" s="45">
        <f>SUM(G3:G13)</f>
        <v>5284.8</v>
      </c>
      <c r="H14" s="13"/>
      <c r="I14" s="15">
        <f>SUM(I3:I13)</f>
        <v>4273.200000000001</v>
      </c>
      <c r="J14" s="13"/>
    </row>
    <row r="15" spans="1:10" s="16" customFormat="1" ht="49.5" customHeight="1">
      <c r="A15" s="17" t="s">
        <v>167</v>
      </c>
      <c r="B15" s="54" t="s">
        <v>247</v>
      </c>
      <c r="C15" s="55"/>
      <c r="D15" s="55"/>
      <c r="E15" s="55"/>
      <c r="F15" s="55"/>
      <c r="G15" s="55"/>
      <c r="H15" s="55"/>
      <c r="I15" s="55"/>
      <c r="J15" s="55"/>
    </row>
    <row r="16" spans="1:10" s="16" customFormat="1" ht="18.75" customHeight="1">
      <c r="A16" s="56" t="s">
        <v>168</v>
      </c>
      <c r="B16" s="56"/>
      <c r="C16" s="56"/>
      <c r="D16" s="56"/>
      <c r="E16" s="56"/>
      <c r="F16" s="56"/>
      <c r="G16" s="56"/>
      <c r="H16" s="56"/>
      <c r="I16" s="56"/>
      <c r="J16" s="56"/>
    </row>
    <row r="17" spans="3:9" s="2" customFormat="1" ht="13.5">
      <c r="C17" s="8"/>
      <c r="E17" s="3"/>
      <c r="F17" s="3"/>
      <c r="G17" s="19"/>
      <c r="H17" s="4"/>
      <c r="I17" s="5"/>
    </row>
    <row r="18" spans="3:9" s="2" customFormat="1" ht="13.5">
      <c r="C18" s="8"/>
      <c r="E18" s="3"/>
      <c r="F18" s="3"/>
      <c r="G18" s="19"/>
      <c r="H18" s="4"/>
      <c r="I18" s="5"/>
    </row>
  </sheetData>
  <sheetProtection/>
  <mergeCells count="3">
    <mergeCell ref="A1:J1"/>
    <mergeCell ref="A16:J16"/>
    <mergeCell ref="B15:J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0"/>
  <sheetViews>
    <sheetView showZeros="0" zoomScalePageLayoutView="0" workbookViewId="0" topLeftCell="A1">
      <selection activeCell="I13" sqref="I13"/>
    </sheetView>
  </sheetViews>
  <sheetFormatPr defaultColWidth="9.00390625" defaultRowHeight="14.25"/>
  <cols>
    <col min="1" max="1" width="4.625" style="0" customWidth="1"/>
    <col min="2" max="2" width="10.50390625" style="0" customWidth="1"/>
    <col min="3" max="3" width="16.125" style="9" customWidth="1"/>
    <col min="4" max="4" width="36.75390625" style="0" customWidth="1"/>
    <col min="5" max="5" width="6.75390625" style="1" customWidth="1"/>
    <col min="6" max="6" width="5.25390625" style="1" bestFit="1" customWidth="1"/>
    <col min="7" max="7" width="9.625" style="20" customWidth="1"/>
    <col min="8" max="8" width="6.25390625" style="6" customWidth="1"/>
    <col min="9" max="9" width="10.50390625" style="7" bestFit="1" customWidth="1"/>
  </cols>
  <sheetData>
    <row r="1" spans="1:10" s="12" customFormat="1" ht="26.25" customHeight="1">
      <c r="A1" s="53" t="s">
        <v>34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16" customFormat="1" ht="18.75" customHeight="1">
      <c r="A2" s="13" t="s">
        <v>178</v>
      </c>
      <c r="B2" s="13" t="s">
        <v>161</v>
      </c>
      <c r="C2" s="14" t="s">
        <v>163</v>
      </c>
      <c r="D2" s="13" t="s">
        <v>164</v>
      </c>
      <c r="E2" s="10" t="s">
        <v>165</v>
      </c>
      <c r="F2" s="10" t="s">
        <v>171</v>
      </c>
      <c r="G2" s="18" t="s">
        <v>166</v>
      </c>
      <c r="H2" s="11" t="s">
        <v>179</v>
      </c>
      <c r="I2" s="15" t="s">
        <v>172</v>
      </c>
      <c r="J2" s="13" t="s">
        <v>178</v>
      </c>
    </row>
    <row r="3" spans="1:10" s="16" customFormat="1" ht="18.75" customHeight="1">
      <c r="A3" s="13">
        <v>1</v>
      </c>
      <c r="B3" s="13" t="s">
        <v>139</v>
      </c>
      <c r="C3" s="14">
        <v>9787551705912</v>
      </c>
      <c r="D3" s="13" t="s">
        <v>75</v>
      </c>
      <c r="E3" s="10">
        <v>36</v>
      </c>
      <c r="F3" s="10">
        <v>19</v>
      </c>
      <c r="G3" s="18">
        <f>E3*F3</f>
        <v>684</v>
      </c>
      <c r="H3" s="11">
        <v>0.8</v>
      </c>
      <c r="I3" s="15">
        <f>E3*F3*0.8</f>
        <v>547.2</v>
      </c>
      <c r="J3" s="13"/>
    </row>
    <row r="4" spans="1:10" s="16" customFormat="1" ht="18.75" customHeight="1">
      <c r="A4" s="13">
        <v>2</v>
      </c>
      <c r="B4" s="13" t="s">
        <v>159</v>
      </c>
      <c r="C4" s="14">
        <v>9787561187050</v>
      </c>
      <c r="D4" s="13" t="s">
        <v>140</v>
      </c>
      <c r="E4" s="10">
        <v>32</v>
      </c>
      <c r="F4" s="10">
        <v>19</v>
      </c>
      <c r="G4" s="18">
        <f aca="true" t="shared" si="0" ref="G4:G11">E4*F4</f>
        <v>608</v>
      </c>
      <c r="H4" s="11">
        <v>0.8</v>
      </c>
      <c r="I4" s="15">
        <f aca="true" t="shared" si="1" ref="I4:I11">E4*F4*0.8</f>
        <v>486.40000000000003</v>
      </c>
      <c r="J4" s="13"/>
    </row>
    <row r="5" spans="1:10" s="16" customFormat="1" ht="18.75" customHeight="1">
      <c r="A5" s="13">
        <v>3</v>
      </c>
      <c r="B5" s="13" t="s">
        <v>173</v>
      </c>
      <c r="C5" s="14">
        <v>9787309073355</v>
      </c>
      <c r="D5" s="13" t="s">
        <v>141</v>
      </c>
      <c r="E5" s="10">
        <v>25</v>
      </c>
      <c r="F5" s="10">
        <v>19</v>
      </c>
      <c r="G5" s="18">
        <f t="shared" si="0"/>
        <v>475</v>
      </c>
      <c r="H5" s="11">
        <v>0.8</v>
      </c>
      <c r="I5" s="15">
        <f t="shared" si="1"/>
        <v>380</v>
      </c>
      <c r="J5" s="13"/>
    </row>
    <row r="6" spans="1:10" s="16" customFormat="1" ht="18.75" customHeight="1">
      <c r="A6" s="13"/>
      <c r="B6" s="13"/>
      <c r="C6" s="14"/>
      <c r="D6" s="13" t="s">
        <v>190</v>
      </c>
      <c r="E6" s="10">
        <v>5</v>
      </c>
      <c r="F6" s="10">
        <v>19</v>
      </c>
      <c r="G6" s="18">
        <f t="shared" si="0"/>
        <v>95</v>
      </c>
      <c r="H6" s="11">
        <v>1</v>
      </c>
      <c r="I6" s="15">
        <f>E6*F6</f>
        <v>95</v>
      </c>
      <c r="J6" s="13"/>
    </row>
    <row r="7" spans="1:10" s="16" customFormat="1" ht="18.75" customHeight="1">
      <c r="A7" s="13"/>
      <c r="B7" s="13"/>
      <c r="C7" s="14">
        <v>9787544633635</v>
      </c>
      <c r="D7" s="13" t="s">
        <v>195</v>
      </c>
      <c r="E7" s="10">
        <v>38</v>
      </c>
      <c r="F7" s="10">
        <v>19</v>
      </c>
      <c r="G7" s="18">
        <f t="shared" si="0"/>
        <v>722</v>
      </c>
      <c r="H7" s="11">
        <v>0.8</v>
      </c>
      <c r="I7" s="15">
        <f t="shared" si="1"/>
        <v>577.6</v>
      </c>
      <c r="J7" s="13"/>
    </row>
    <row r="8" spans="1:10" s="16" customFormat="1" ht="18.75" customHeight="1">
      <c r="A8" s="13"/>
      <c r="B8" s="13"/>
      <c r="C8" s="14"/>
      <c r="D8" s="13" t="s">
        <v>207</v>
      </c>
      <c r="E8" s="10">
        <v>3.1</v>
      </c>
      <c r="F8" s="10">
        <v>19</v>
      </c>
      <c r="G8" s="18">
        <f t="shared" si="0"/>
        <v>58.9</v>
      </c>
      <c r="H8" s="11">
        <v>1</v>
      </c>
      <c r="I8" s="15">
        <f>E8*F8</f>
        <v>58.9</v>
      </c>
      <c r="J8" s="13"/>
    </row>
    <row r="9" spans="1:10" s="16" customFormat="1" ht="18.75" customHeight="1">
      <c r="A9" s="13"/>
      <c r="B9" s="12" t="s">
        <v>245</v>
      </c>
      <c r="C9" s="34">
        <v>9780131843677</v>
      </c>
      <c r="D9" s="34" t="s">
        <v>246</v>
      </c>
      <c r="E9" s="12"/>
      <c r="F9" s="34">
        <v>19</v>
      </c>
      <c r="G9" s="18">
        <f t="shared" si="0"/>
        <v>0</v>
      </c>
      <c r="H9" s="11">
        <v>0.8</v>
      </c>
      <c r="I9" s="15">
        <f>E9*F9</f>
        <v>0</v>
      </c>
      <c r="J9" s="13"/>
    </row>
    <row r="10" spans="1:10" s="16" customFormat="1" ht="18.75" customHeight="1">
      <c r="A10" s="13"/>
      <c r="B10" s="24" t="s">
        <v>249</v>
      </c>
      <c r="C10" s="27" t="s">
        <v>250</v>
      </c>
      <c r="D10" s="25" t="s">
        <v>251</v>
      </c>
      <c r="E10" s="10">
        <v>39.8</v>
      </c>
      <c r="F10" s="10">
        <v>19</v>
      </c>
      <c r="G10" s="18">
        <f t="shared" si="0"/>
        <v>756.1999999999999</v>
      </c>
      <c r="H10" s="11">
        <v>0.8</v>
      </c>
      <c r="I10" s="15">
        <f t="shared" si="1"/>
        <v>604.9599999999999</v>
      </c>
      <c r="J10" s="13"/>
    </row>
    <row r="11" spans="1:10" s="16" customFormat="1" ht="18.75" customHeight="1">
      <c r="A11" s="13"/>
      <c r="B11" s="23" t="s">
        <v>252</v>
      </c>
      <c r="C11" s="21">
        <v>9787040411539</v>
      </c>
      <c r="D11" s="25" t="s">
        <v>253</v>
      </c>
      <c r="E11" s="26">
        <v>32.8</v>
      </c>
      <c r="F11" s="10">
        <v>19</v>
      </c>
      <c r="G11" s="18">
        <f t="shared" si="0"/>
        <v>623.1999999999999</v>
      </c>
      <c r="H11" s="11">
        <v>0.8</v>
      </c>
      <c r="I11" s="15">
        <f t="shared" si="1"/>
        <v>498.55999999999995</v>
      </c>
      <c r="J11" s="13"/>
    </row>
    <row r="12" spans="1:10" s="16" customFormat="1" ht="18.75" customHeight="1">
      <c r="A12" s="13"/>
      <c r="B12" s="13"/>
      <c r="C12" s="14"/>
      <c r="D12" s="13"/>
      <c r="E12" s="10"/>
      <c r="F12" s="10"/>
      <c r="G12" s="18"/>
      <c r="H12" s="11"/>
      <c r="I12" s="15"/>
      <c r="J12" s="13"/>
    </row>
    <row r="13" spans="1:10" s="16" customFormat="1" ht="18.75" customHeight="1">
      <c r="A13" s="13"/>
      <c r="B13" s="13"/>
      <c r="C13" s="14" t="s">
        <v>162</v>
      </c>
      <c r="D13" s="13"/>
      <c r="E13" s="10"/>
      <c r="F13" s="10"/>
      <c r="G13" s="18">
        <f>SUM(G3:G12)</f>
        <v>4022.2999999999997</v>
      </c>
      <c r="H13" s="11"/>
      <c r="I13" s="15">
        <f>SUM(I3:I12)</f>
        <v>3248.6200000000003</v>
      </c>
      <c r="J13" s="13"/>
    </row>
    <row r="14" spans="1:10" s="16" customFormat="1" ht="49.5" customHeight="1">
      <c r="A14" s="17" t="s">
        <v>167</v>
      </c>
      <c r="B14" s="54" t="s">
        <v>247</v>
      </c>
      <c r="C14" s="55"/>
      <c r="D14" s="55"/>
      <c r="E14" s="55"/>
      <c r="F14" s="55"/>
      <c r="G14" s="55"/>
      <c r="H14" s="55"/>
      <c r="I14" s="55"/>
      <c r="J14" s="55"/>
    </row>
    <row r="15" spans="1:10" s="16" customFormat="1" ht="18.75" customHeight="1">
      <c r="A15" s="56" t="s">
        <v>168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3:9" s="2" customFormat="1" ht="13.5">
      <c r="C16" s="8"/>
      <c r="E16" s="3"/>
      <c r="F16" s="3"/>
      <c r="G16" s="19"/>
      <c r="H16" s="4"/>
      <c r="I16" s="5"/>
    </row>
    <row r="17" spans="3:9" s="2" customFormat="1" ht="13.5">
      <c r="C17" s="8"/>
      <c r="E17" s="3"/>
      <c r="F17" s="3"/>
      <c r="G17" s="19"/>
      <c r="H17" s="4"/>
      <c r="I17" s="5"/>
    </row>
    <row r="19" spans="2:5" ht="18.75">
      <c r="B19" s="46" t="s">
        <v>254</v>
      </c>
      <c r="C19" s="47" t="s">
        <v>250</v>
      </c>
      <c r="D19" s="48" t="s">
        <v>255</v>
      </c>
      <c r="E19" s="49">
        <v>39.8</v>
      </c>
    </row>
    <row r="20" spans="2:5" ht="18.75">
      <c r="B20" s="50" t="s">
        <v>256</v>
      </c>
      <c r="C20" s="51">
        <v>9787040411539</v>
      </c>
      <c r="D20" s="48" t="s">
        <v>257</v>
      </c>
      <c r="E20" s="52">
        <v>32.8</v>
      </c>
    </row>
  </sheetData>
  <sheetProtection/>
  <mergeCells count="3">
    <mergeCell ref="A1:J1"/>
    <mergeCell ref="B14:J14"/>
    <mergeCell ref="A15:J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5"/>
  <sheetViews>
    <sheetView showZeros="0" zoomScalePageLayoutView="0" workbookViewId="0" topLeftCell="A1">
      <selection activeCell="B12" sqref="B12:J12"/>
    </sheetView>
  </sheetViews>
  <sheetFormatPr defaultColWidth="9.00390625" defaultRowHeight="14.25"/>
  <cols>
    <col min="1" max="1" width="4.625" style="0" customWidth="1"/>
    <col min="2" max="2" width="10.50390625" style="0" customWidth="1"/>
    <col min="3" max="3" width="16.125" style="9" customWidth="1"/>
    <col min="4" max="4" width="36.75390625" style="0" customWidth="1"/>
    <col min="5" max="5" width="6.75390625" style="1" customWidth="1"/>
    <col min="6" max="6" width="5.25390625" style="1" bestFit="1" customWidth="1"/>
    <col min="7" max="7" width="9.625" style="20" customWidth="1"/>
    <col min="8" max="8" width="6.25390625" style="6" customWidth="1"/>
    <col min="9" max="9" width="10.50390625" style="7" bestFit="1" customWidth="1"/>
  </cols>
  <sheetData>
    <row r="1" spans="1:10" s="12" customFormat="1" ht="26.25" customHeight="1">
      <c r="A1" s="53" t="s">
        <v>33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16" customFormat="1" ht="18.75" customHeight="1">
      <c r="A2" s="13" t="s">
        <v>178</v>
      </c>
      <c r="B2" s="13" t="s">
        <v>161</v>
      </c>
      <c r="C2" s="14" t="s">
        <v>163</v>
      </c>
      <c r="D2" s="13" t="s">
        <v>164</v>
      </c>
      <c r="E2" s="10" t="s">
        <v>165</v>
      </c>
      <c r="F2" s="10" t="s">
        <v>171</v>
      </c>
      <c r="G2" s="18" t="s">
        <v>166</v>
      </c>
      <c r="H2" s="11" t="s">
        <v>179</v>
      </c>
      <c r="I2" s="15" t="s">
        <v>172</v>
      </c>
      <c r="J2" s="13" t="s">
        <v>178</v>
      </c>
    </row>
    <row r="3" spans="1:10" s="16" customFormat="1" ht="18.75" customHeight="1">
      <c r="A3" s="13">
        <v>1</v>
      </c>
      <c r="B3" s="13" t="s">
        <v>113</v>
      </c>
      <c r="C3" s="14">
        <v>9787305144967</v>
      </c>
      <c r="D3" s="13" t="s">
        <v>135</v>
      </c>
      <c r="E3" s="10">
        <v>49</v>
      </c>
      <c r="F3" s="10">
        <v>21</v>
      </c>
      <c r="G3" s="18">
        <f>E3*F3</f>
        <v>1029</v>
      </c>
      <c r="H3" s="11">
        <v>0.8</v>
      </c>
      <c r="I3" s="15">
        <f>E3*F3*0.8</f>
        <v>823.2</v>
      </c>
      <c r="J3" s="13"/>
    </row>
    <row r="4" spans="1:10" s="16" customFormat="1" ht="18.75" customHeight="1">
      <c r="A4" s="13">
        <v>2</v>
      </c>
      <c r="B4" s="13" t="s">
        <v>136</v>
      </c>
      <c r="C4" s="14">
        <v>9787115240200</v>
      </c>
      <c r="D4" s="13" t="s">
        <v>70</v>
      </c>
      <c r="E4" s="10">
        <v>50</v>
      </c>
      <c r="F4" s="10">
        <v>21</v>
      </c>
      <c r="G4" s="18">
        <f aca="true" t="shared" si="0" ref="G4:G10">E4*F4</f>
        <v>1050</v>
      </c>
      <c r="H4" s="11">
        <v>0.8</v>
      </c>
      <c r="I4" s="15">
        <f aca="true" t="shared" si="1" ref="I4:I10">E4*F4*0.8</f>
        <v>840</v>
      </c>
      <c r="J4" s="13"/>
    </row>
    <row r="5" spans="1:10" s="16" customFormat="1" ht="18.75" customHeight="1">
      <c r="A5" s="13">
        <v>3</v>
      </c>
      <c r="B5" s="13" t="s">
        <v>160</v>
      </c>
      <c r="C5" s="14" t="s">
        <v>71</v>
      </c>
      <c r="D5" s="13" t="s">
        <v>72</v>
      </c>
      <c r="E5" s="10">
        <v>59</v>
      </c>
      <c r="F5" s="10">
        <v>21</v>
      </c>
      <c r="G5" s="18">
        <f t="shared" si="0"/>
        <v>1239</v>
      </c>
      <c r="H5" s="11">
        <v>0.8</v>
      </c>
      <c r="I5" s="15">
        <f t="shared" si="1"/>
        <v>991.2</v>
      </c>
      <c r="J5" s="13"/>
    </row>
    <row r="6" spans="1:10" s="16" customFormat="1" ht="18.75" customHeight="1">
      <c r="A6" s="13">
        <v>4</v>
      </c>
      <c r="B6" s="13" t="s">
        <v>137</v>
      </c>
      <c r="C6" s="14" t="s">
        <v>73</v>
      </c>
      <c r="D6" s="13" t="s">
        <v>74</v>
      </c>
      <c r="E6" s="10">
        <v>25.8</v>
      </c>
      <c r="F6" s="10">
        <v>21</v>
      </c>
      <c r="G6" s="18">
        <f t="shared" si="0"/>
        <v>541.8000000000001</v>
      </c>
      <c r="H6" s="11">
        <v>0.8</v>
      </c>
      <c r="I6" s="15">
        <f t="shared" si="1"/>
        <v>433.44000000000005</v>
      </c>
      <c r="J6" s="13"/>
    </row>
    <row r="7" spans="1:10" s="16" customFormat="1" ht="18.75" customHeight="1">
      <c r="A7" s="13">
        <v>5</v>
      </c>
      <c r="B7" s="13" t="s">
        <v>180</v>
      </c>
      <c r="C7" s="14">
        <v>9787121225444</v>
      </c>
      <c r="D7" s="13" t="s">
        <v>138</v>
      </c>
      <c r="E7" s="10">
        <v>59</v>
      </c>
      <c r="F7" s="10">
        <v>21</v>
      </c>
      <c r="G7" s="18">
        <f t="shared" si="0"/>
        <v>1239</v>
      </c>
      <c r="H7" s="11">
        <v>0.8</v>
      </c>
      <c r="I7" s="15">
        <f t="shared" si="1"/>
        <v>991.2</v>
      </c>
      <c r="J7" s="13"/>
    </row>
    <row r="8" spans="1:10" s="16" customFormat="1" ht="18.75" customHeight="1">
      <c r="A8" s="13"/>
      <c r="B8" s="13"/>
      <c r="C8" s="14"/>
      <c r="D8" s="13" t="s">
        <v>190</v>
      </c>
      <c r="E8" s="10">
        <v>5</v>
      </c>
      <c r="F8" s="10">
        <v>21</v>
      </c>
      <c r="G8" s="18">
        <f t="shared" si="0"/>
        <v>105</v>
      </c>
      <c r="H8" s="11">
        <v>1</v>
      </c>
      <c r="I8" s="15">
        <f>E8*F8</f>
        <v>105</v>
      </c>
      <c r="J8" s="13"/>
    </row>
    <row r="9" spans="1:10" s="16" customFormat="1" ht="18.75" customHeight="1">
      <c r="A9" s="13"/>
      <c r="B9" s="13"/>
      <c r="C9" s="14"/>
      <c r="D9" s="13" t="s">
        <v>214</v>
      </c>
      <c r="E9" s="10">
        <v>4</v>
      </c>
      <c r="F9" s="10">
        <v>21</v>
      </c>
      <c r="G9" s="18">
        <f t="shared" si="0"/>
        <v>84</v>
      </c>
      <c r="H9" s="11">
        <v>1</v>
      </c>
      <c r="I9" s="15">
        <f>E9*F9</f>
        <v>84</v>
      </c>
      <c r="J9" s="13"/>
    </row>
    <row r="10" spans="1:10" s="16" customFormat="1" ht="18.75" customHeight="1">
      <c r="A10" s="13"/>
      <c r="B10" s="13"/>
      <c r="C10" s="14"/>
      <c r="D10" s="13"/>
      <c r="E10" s="10"/>
      <c r="F10" s="10"/>
      <c r="G10" s="18">
        <f t="shared" si="0"/>
        <v>0</v>
      </c>
      <c r="H10" s="11"/>
      <c r="I10" s="15">
        <f t="shared" si="1"/>
        <v>0</v>
      </c>
      <c r="J10" s="13"/>
    </row>
    <row r="11" spans="1:10" s="16" customFormat="1" ht="18.75" customHeight="1">
      <c r="A11" s="13"/>
      <c r="B11" s="13"/>
      <c r="C11" s="14" t="s">
        <v>162</v>
      </c>
      <c r="D11" s="13"/>
      <c r="E11" s="10"/>
      <c r="F11" s="10"/>
      <c r="G11" s="18">
        <f>SUM(G3:G10)</f>
        <v>5287.8</v>
      </c>
      <c r="H11" s="11"/>
      <c r="I11" s="15">
        <f>SUM(I3:I10)</f>
        <v>4268.04</v>
      </c>
      <c r="J11" s="13"/>
    </row>
    <row r="12" spans="1:10" s="16" customFormat="1" ht="49.5" customHeight="1">
      <c r="A12" s="17" t="s">
        <v>167</v>
      </c>
      <c r="B12" s="54" t="s">
        <v>247</v>
      </c>
      <c r="C12" s="55"/>
      <c r="D12" s="55"/>
      <c r="E12" s="55"/>
      <c r="F12" s="55"/>
      <c r="G12" s="55"/>
      <c r="H12" s="55"/>
      <c r="I12" s="55"/>
      <c r="J12" s="55"/>
    </row>
    <row r="13" spans="1:10" s="16" customFormat="1" ht="18.75" customHeight="1">
      <c r="A13" s="56" t="s">
        <v>168</v>
      </c>
      <c r="B13" s="56"/>
      <c r="C13" s="56"/>
      <c r="D13" s="56"/>
      <c r="E13" s="56"/>
      <c r="F13" s="56"/>
      <c r="G13" s="56"/>
      <c r="H13" s="56"/>
      <c r="I13" s="56"/>
      <c r="J13" s="56"/>
    </row>
    <row r="14" spans="3:9" s="2" customFormat="1" ht="13.5">
      <c r="C14" s="8"/>
      <c r="E14" s="3"/>
      <c r="F14" s="3"/>
      <c r="G14" s="19"/>
      <c r="H14" s="4"/>
      <c r="I14" s="5"/>
    </row>
    <row r="15" spans="3:9" s="2" customFormat="1" ht="13.5">
      <c r="C15" s="8"/>
      <c r="E15" s="3"/>
      <c r="F15" s="3"/>
      <c r="G15" s="19"/>
      <c r="H15" s="4"/>
      <c r="I15" s="5"/>
    </row>
  </sheetData>
  <sheetProtection/>
  <mergeCells count="3">
    <mergeCell ref="A1:J1"/>
    <mergeCell ref="B12:J12"/>
    <mergeCell ref="A13:J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1"/>
  <sheetViews>
    <sheetView showZeros="0" zoomScalePageLayoutView="0" workbookViewId="0" topLeftCell="A1">
      <selection activeCell="B8" sqref="B8:J8"/>
    </sheetView>
  </sheetViews>
  <sheetFormatPr defaultColWidth="9.00390625" defaultRowHeight="14.25"/>
  <cols>
    <col min="1" max="1" width="4.625" style="0" customWidth="1"/>
    <col min="2" max="2" width="10.50390625" style="0" customWidth="1"/>
    <col min="3" max="3" width="16.125" style="9" customWidth="1"/>
    <col min="4" max="4" width="36.75390625" style="0" customWidth="1"/>
    <col min="5" max="5" width="6.75390625" style="1" customWidth="1"/>
    <col min="6" max="6" width="5.25390625" style="1" bestFit="1" customWidth="1"/>
    <col min="7" max="7" width="9.625" style="20" customWidth="1"/>
    <col min="8" max="8" width="6.25390625" style="6" customWidth="1"/>
    <col min="9" max="9" width="10.50390625" style="7" bestFit="1" customWidth="1"/>
  </cols>
  <sheetData>
    <row r="1" spans="1:10" s="12" customFormat="1" ht="26.25" customHeight="1">
      <c r="A1" s="53" t="s">
        <v>242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16" customFormat="1" ht="18.75" customHeight="1">
      <c r="A2" s="13" t="s">
        <v>234</v>
      </c>
      <c r="B2" s="13" t="s">
        <v>161</v>
      </c>
      <c r="C2" s="14" t="s">
        <v>163</v>
      </c>
      <c r="D2" s="13" t="s">
        <v>164</v>
      </c>
      <c r="E2" s="10" t="s">
        <v>165</v>
      </c>
      <c r="F2" s="10" t="s">
        <v>235</v>
      </c>
      <c r="G2" s="18" t="s">
        <v>166</v>
      </c>
      <c r="H2" s="11" t="s">
        <v>236</v>
      </c>
      <c r="I2" s="15" t="s">
        <v>237</v>
      </c>
      <c r="J2" s="13" t="s">
        <v>234</v>
      </c>
    </row>
    <row r="3" spans="1:10" s="16" customFormat="1" ht="18.75" customHeight="1">
      <c r="A3" s="13">
        <v>1</v>
      </c>
      <c r="B3" s="13"/>
      <c r="C3" s="14"/>
      <c r="D3" s="13" t="s">
        <v>238</v>
      </c>
      <c r="E3" s="10">
        <v>4</v>
      </c>
      <c r="F3" s="10">
        <v>49</v>
      </c>
      <c r="G3" s="18">
        <f>E3*F3</f>
        <v>196</v>
      </c>
      <c r="H3" s="11">
        <v>0.8</v>
      </c>
      <c r="I3" s="15">
        <f>E3*F3</f>
        <v>196</v>
      </c>
      <c r="J3" s="13"/>
    </row>
    <row r="4" spans="1:10" s="16" customFormat="1" ht="18.75" customHeight="1">
      <c r="A4" s="13"/>
      <c r="B4" s="13"/>
      <c r="C4" s="14"/>
      <c r="D4" s="13"/>
      <c r="E4" s="10"/>
      <c r="F4" s="10"/>
      <c r="G4" s="18"/>
      <c r="H4" s="11"/>
      <c r="I4" s="15"/>
      <c r="J4" s="13"/>
    </row>
    <row r="5" spans="1:10" s="16" customFormat="1" ht="18.75" customHeight="1">
      <c r="A5" s="13"/>
      <c r="B5" s="13"/>
      <c r="C5" s="14"/>
      <c r="D5" s="13"/>
      <c r="E5" s="10"/>
      <c r="F5" s="10"/>
      <c r="G5" s="18">
        <f>E5*F5</f>
        <v>0</v>
      </c>
      <c r="H5" s="11"/>
      <c r="I5" s="15">
        <f>E5*F5*0.8</f>
        <v>0</v>
      </c>
      <c r="J5" s="13"/>
    </row>
    <row r="6" spans="1:10" s="16" customFormat="1" ht="18.75" customHeight="1">
      <c r="A6" s="13"/>
      <c r="B6" s="13"/>
      <c r="C6" s="14"/>
      <c r="D6" s="13"/>
      <c r="E6" s="10"/>
      <c r="F6" s="10"/>
      <c r="G6" s="18">
        <f>E6*F6</f>
        <v>0</v>
      </c>
      <c r="H6" s="11"/>
      <c r="I6" s="15">
        <f>E6*F6*0.8</f>
        <v>0</v>
      </c>
      <c r="J6" s="13"/>
    </row>
    <row r="7" spans="1:10" s="16" customFormat="1" ht="18.75" customHeight="1">
      <c r="A7" s="13"/>
      <c r="B7" s="13"/>
      <c r="C7" s="14" t="s">
        <v>239</v>
      </c>
      <c r="D7" s="13"/>
      <c r="E7" s="10"/>
      <c r="F7" s="10"/>
      <c r="G7" s="18">
        <f>SUM(G3:G6)</f>
        <v>196</v>
      </c>
      <c r="H7" s="11"/>
      <c r="I7" s="15">
        <f>SUM(I3:I6)</f>
        <v>196</v>
      </c>
      <c r="J7" s="13"/>
    </row>
    <row r="8" spans="1:10" s="16" customFormat="1" ht="49.5" customHeight="1">
      <c r="A8" s="17" t="s">
        <v>240</v>
      </c>
      <c r="B8" s="54" t="s">
        <v>247</v>
      </c>
      <c r="C8" s="55"/>
      <c r="D8" s="55"/>
      <c r="E8" s="55"/>
      <c r="F8" s="55"/>
      <c r="G8" s="55"/>
      <c r="H8" s="55"/>
      <c r="I8" s="55"/>
      <c r="J8" s="55"/>
    </row>
    <row r="9" spans="1:10" s="16" customFormat="1" ht="18.75" customHeight="1">
      <c r="A9" s="56" t="s">
        <v>241</v>
      </c>
      <c r="B9" s="56"/>
      <c r="C9" s="56"/>
      <c r="D9" s="56"/>
      <c r="E9" s="56"/>
      <c r="F9" s="56"/>
      <c r="G9" s="56"/>
      <c r="H9" s="56"/>
      <c r="I9" s="56"/>
      <c r="J9" s="56"/>
    </row>
    <row r="10" spans="3:9" s="2" customFormat="1" ht="13.5">
      <c r="C10" s="8"/>
      <c r="E10" s="3"/>
      <c r="F10" s="3"/>
      <c r="G10" s="19"/>
      <c r="H10" s="4"/>
      <c r="I10" s="5"/>
    </row>
    <row r="11" spans="3:9" s="2" customFormat="1" ht="13.5">
      <c r="C11" s="8"/>
      <c r="E11" s="3"/>
      <c r="F11" s="3"/>
      <c r="G11" s="19"/>
      <c r="H11" s="4"/>
      <c r="I11" s="5"/>
    </row>
  </sheetData>
  <sheetProtection/>
  <mergeCells count="3">
    <mergeCell ref="A1:J1"/>
    <mergeCell ref="A9:J9"/>
    <mergeCell ref="B8:J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1"/>
  <sheetViews>
    <sheetView showZeros="0" zoomScalePageLayoutView="0" workbookViewId="0" topLeftCell="A1">
      <selection activeCell="B8" sqref="B8:J8"/>
    </sheetView>
  </sheetViews>
  <sheetFormatPr defaultColWidth="9.00390625" defaultRowHeight="14.25"/>
  <cols>
    <col min="1" max="1" width="4.625" style="0" customWidth="1"/>
    <col min="2" max="2" width="10.50390625" style="0" customWidth="1"/>
    <col min="3" max="3" width="16.125" style="9" customWidth="1"/>
    <col min="4" max="4" width="36.75390625" style="0" customWidth="1"/>
    <col min="5" max="5" width="6.75390625" style="1" customWidth="1"/>
    <col min="6" max="6" width="5.25390625" style="1" bestFit="1" customWidth="1"/>
    <col min="7" max="7" width="9.625" style="20" customWidth="1"/>
    <col min="8" max="8" width="6.25390625" style="6" customWidth="1"/>
    <col min="9" max="9" width="10.50390625" style="7" bestFit="1" customWidth="1"/>
  </cols>
  <sheetData>
    <row r="1" spans="1:10" s="12" customFormat="1" ht="26.25" customHeight="1">
      <c r="A1" s="53" t="s">
        <v>233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16" customFormat="1" ht="18.75" customHeight="1">
      <c r="A2" s="13" t="s">
        <v>225</v>
      </c>
      <c r="B2" s="13" t="s">
        <v>161</v>
      </c>
      <c r="C2" s="14" t="s">
        <v>163</v>
      </c>
      <c r="D2" s="13" t="s">
        <v>164</v>
      </c>
      <c r="E2" s="10" t="s">
        <v>165</v>
      </c>
      <c r="F2" s="10" t="s">
        <v>226</v>
      </c>
      <c r="G2" s="18" t="s">
        <v>166</v>
      </c>
      <c r="H2" s="11" t="s">
        <v>227</v>
      </c>
      <c r="I2" s="15" t="s">
        <v>228</v>
      </c>
      <c r="J2" s="13" t="s">
        <v>225</v>
      </c>
    </row>
    <row r="3" spans="1:10" s="16" customFormat="1" ht="18.75" customHeight="1">
      <c r="A3" s="13">
        <v>1</v>
      </c>
      <c r="B3" s="13"/>
      <c r="C3" s="14"/>
      <c r="D3" s="13" t="s">
        <v>229</v>
      </c>
      <c r="E3" s="10">
        <v>4</v>
      </c>
      <c r="F3" s="10">
        <v>52</v>
      </c>
      <c r="G3" s="18">
        <f>E3*F3</f>
        <v>208</v>
      </c>
      <c r="H3" s="11">
        <v>0.8</v>
      </c>
      <c r="I3" s="15">
        <f>E3*F3</f>
        <v>208</v>
      </c>
      <c r="J3" s="13"/>
    </row>
    <row r="4" spans="1:10" s="16" customFormat="1" ht="18.75" customHeight="1">
      <c r="A4" s="13"/>
      <c r="B4" s="13"/>
      <c r="C4" s="14"/>
      <c r="D4" s="13"/>
      <c r="E4" s="10"/>
      <c r="F4" s="10"/>
      <c r="G4" s="18"/>
      <c r="H4" s="11"/>
      <c r="I4" s="15"/>
      <c r="J4" s="13"/>
    </row>
    <row r="5" spans="1:10" s="16" customFormat="1" ht="18.75" customHeight="1">
      <c r="A5" s="13"/>
      <c r="B5" s="13"/>
      <c r="C5" s="14"/>
      <c r="D5" s="13"/>
      <c r="E5" s="10"/>
      <c r="F5" s="10"/>
      <c r="G5" s="18">
        <f>E5*F5</f>
        <v>0</v>
      </c>
      <c r="H5" s="11"/>
      <c r="I5" s="15">
        <f>E5*F5*0.8</f>
        <v>0</v>
      </c>
      <c r="J5" s="13"/>
    </row>
    <row r="6" spans="1:10" s="16" customFormat="1" ht="18.75" customHeight="1">
      <c r="A6" s="13"/>
      <c r="B6" s="13"/>
      <c r="C6" s="14"/>
      <c r="D6" s="13"/>
      <c r="E6" s="10"/>
      <c r="F6" s="10"/>
      <c r="G6" s="18">
        <f>E6*F6</f>
        <v>0</v>
      </c>
      <c r="H6" s="11"/>
      <c r="I6" s="15">
        <f>E6*F6*0.8</f>
        <v>0</v>
      </c>
      <c r="J6" s="13"/>
    </row>
    <row r="7" spans="1:10" s="16" customFormat="1" ht="18.75" customHeight="1">
      <c r="A7" s="13"/>
      <c r="B7" s="13"/>
      <c r="C7" s="14" t="s">
        <v>230</v>
      </c>
      <c r="D7" s="13"/>
      <c r="E7" s="10"/>
      <c r="F7" s="10"/>
      <c r="G7" s="18">
        <f>SUM(G3:G6)</f>
        <v>208</v>
      </c>
      <c r="H7" s="11"/>
      <c r="I7" s="15">
        <f>SUM(I3:I6)</f>
        <v>208</v>
      </c>
      <c r="J7" s="13"/>
    </row>
    <row r="8" spans="1:10" s="16" customFormat="1" ht="49.5" customHeight="1">
      <c r="A8" s="17" t="s">
        <v>231</v>
      </c>
      <c r="B8" s="54" t="s">
        <v>247</v>
      </c>
      <c r="C8" s="55"/>
      <c r="D8" s="55"/>
      <c r="E8" s="55"/>
      <c r="F8" s="55"/>
      <c r="G8" s="55"/>
      <c r="H8" s="55"/>
      <c r="I8" s="55"/>
      <c r="J8" s="55"/>
    </row>
    <row r="9" spans="1:10" s="16" customFormat="1" ht="18.75" customHeight="1">
      <c r="A9" s="56" t="s">
        <v>232</v>
      </c>
      <c r="B9" s="56"/>
      <c r="C9" s="56"/>
      <c r="D9" s="56"/>
      <c r="E9" s="56"/>
      <c r="F9" s="56"/>
      <c r="G9" s="56"/>
      <c r="H9" s="56"/>
      <c r="I9" s="56"/>
      <c r="J9" s="56"/>
    </row>
    <row r="10" spans="3:9" s="2" customFormat="1" ht="13.5">
      <c r="C10" s="8"/>
      <c r="E10" s="3"/>
      <c r="F10" s="3"/>
      <c r="G10" s="19"/>
      <c r="H10" s="4"/>
      <c r="I10" s="5"/>
    </row>
    <row r="11" spans="3:9" s="2" customFormat="1" ht="13.5">
      <c r="C11" s="8"/>
      <c r="E11" s="3"/>
      <c r="F11" s="3"/>
      <c r="G11" s="19"/>
      <c r="H11" s="4"/>
      <c r="I11" s="5"/>
    </row>
  </sheetData>
  <sheetProtection/>
  <mergeCells count="3">
    <mergeCell ref="A1:J1"/>
    <mergeCell ref="A9:J9"/>
    <mergeCell ref="B8:J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showZeros="0" tabSelected="1" zoomScalePageLayoutView="0" workbookViewId="0" topLeftCell="A1">
      <selection activeCell="C16" sqref="C16"/>
    </sheetView>
  </sheetViews>
  <sheetFormatPr defaultColWidth="9.00390625" defaultRowHeight="14.25"/>
  <cols>
    <col min="1" max="1" width="4.625" style="0" customWidth="1"/>
    <col min="2" max="2" width="10.50390625" style="0" customWidth="1"/>
    <col min="3" max="3" width="16.125" style="9" customWidth="1"/>
    <col min="4" max="4" width="36.75390625" style="0" customWidth="1"/>
    <col min="5" max="5" width="6.75390625" style="1" customWidth="1"/>
    <col min="6" max="6" width="5.25390625" style="1" bestFit="1" customWidth="1"/>
    <col min="7" max="7" width="9.625" style="20" customWidth="1"/>
    <col min="8" max="8" width="6.25390625" style="6" customWidth="1"/>
    <col min="9" max="9" width="10.50390625" style="7" bestFit="1" customWidth="1"/>
  </cols>
  <sheetData>
    <row r="1" spans="1:10" s="12" customFormat="1" ht="26.25" customHeight="1">
      <c r="A1" s="53" t="s">
        <v>47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16" customFormat="1" ht="18.75" customHeight="1">
      <c r="A2" s="13" t="s">
        <v>178</v>
      </c>
      <c r="B2" s="13" t="s">
        <v>161</v>
      </c>
      <c r="C2" s="14" t="s">
        <v>163</v>
      </c>
      <c r="D2" s="13" t="s">
        <v>164</v>
      </c>
      <c r="E2" s="10" t="s">
        <v>165</v>
      </c>
      <c r="F2" s="10" t="s">
        <v>171</v>
      </c>
      <c r="G2" s="18" t="s">
        <v>166</v>
      </c>
      <c r="H2" s="11" t="s">
        <v>179</v>
      </c>
      <c r="I2" s="15" t="s">
        <v>172</v>
      </c>
      <c r="J2" s="13" t="s">
        <v>178</v>
      </c>
    </row>
    <row r="3" spans="1:10" s="16" customFormat="1" ht="18.75" customHeight="1">
      <c r="A3" s="13">
        <v>1</v>
      </c>
      <c r="B3" s="13" t="s">
        <v>184</v>
      </c>
      <c r="C3" s="14" t="s">
        <v>3</v>
      </c>
      <c r="D3" s="13" t="s">
        <v>97</v>
      </c>
      <c r="E3" s="10">
        <v>24</v>
      </c>
      <c r="F3" s="10">
        <f>16-1</f>
        <v>15</v>
      </c>
      <c r="G3" s="18">
        <f>F3*E3</f>
        <v>360</v>
      </c>
      <c r="H3" s="11">
        <v>0.8</v>
      </c>
      <c r="I3" s="15">
        <f>F3*E3*0.8</f>
        <v>288</v>
      </c>
      <c r="J3" s="13"/>
    </row>
    <row r="4" spans="1:10" s="16" customFormat="1" ht="18.75" customHeight="1">
      <c r="A4" s="13">
        <v>2</v>
      </c>
      <c r="B4" s="13" t="s">
        <v>175</v>
      </c>
      <c r="C4" s="14">
        <v>9787040325942</v>
      </c>
      <c r="D4" s="13" t="s">
        <v>176</v>
      </c>
      <c r="E4" s="10">
        <v>29.8</v>
      </c>
      <c r="F4" s="10">
        <f aca="true" t="shared" si="0" ref="F4:F9">16-1</f>
        <v>15</v>
      </c>
      <c r="G4" s="18">
        <f aca="true" t="shared" si="1" ref="G4:G10">F4*E4</f>
        <v>447</v>
      </c>
      <c r="H4" s="11">
        <v>0.8</v>
      </c>
      <c r="I4" s="15">
        <f aca="true" t="shared" si="2" ref="I4:I10">F4*E4*0.8</f>
        <v>357.6</v>
      </c>
      <c r="J4" s="13"/>
    </row>
    <row r="5" spans="1:10" s="16" customFormat="1" ht="18.75" customHeight="1">
      <c r="A5" s="13">
        <v>3</v>
      </c>
      <c r="B5" s="13" t="s">
        <v>185</v>
      </c>
      <c r="C5" s="14">
        <v>9787030309501</v>
      </c>
      <c r="D5" s="13" t="s">
        <v>98</v>
      </c>
      <c r="E5" s="10">
        <v>39</v>
      </c>
      <c r="F5" s="10">
        <f t="shared" si="0"/>
        <v>15</v>
      </c>
      <c r="G5" s="18">
        <f t="shared" si="1"/>
        <v>585</v>
      </c>
      <c r="H5" s="11">
        <v>0.8</v>
      </c>
      <c r="I5" s="15">
        <f t="shared" si="2"/>
        <v>468</v>
      </c>
      <c r="J5" s="13"/>
    </row>
    <row r="6" spans="1:10" s="16" customFormat="1" ht="18.75" customHeight="1">
      <c r="A6" s="13">
        <v>4</v>
      </c>
      <c r="B6" s="13" t="s">
        <v>4</v>
      </c>
      <c r="C6" s="14" t="s">
        <v>5</v>
      </c>
      <c r="D6" s="13" t="s">
        <v>99</v>
      </c>
      <c r="E6" s="10">
        <v>42</v>
      </c>
      <c r="F6" s="10">
        <f t="shared" si="0"/>
        <v>15</v>
      </c>
      <c r="G6" s="18">
        <f t="shared" si="1"/>
        <v>630</v>
      </c>
      <c r="H6" s="11">
        <v>0.8</v>
      </c>
      <c r="I6" s="15">
        <f t="shared" si="2"/>
        <v>504</v>
      </c>
      <c r="J6" s="13"/>
    </row>
    <row r="7" spans="1:10" s="16" customFormat="1" ht="18.75" customHeight="1">
      <c r="A7" s="13">
        <v>5</v>
      </c>
      <c r="B7" s="13" t="s">
        <v>175</v>
      </c>
      <c r="C7" s="14">
        <v>9787040327953</v>
      </c>
      <c r="D7" s="13" t="s">
        <v>101</v>
      </c>
      <c r="E7" s="10">
        <v>37.1</v>
      </c>
      <c r="F7" s="10">
        <f t="shared" si="0"/>
        <v>15</v>
      </c>
      <c r="G7" s="18">
        <f t="shared" si="1"/>
        <v>556.5</v>
      </c>
      <c r="H7" s="11">
        <v>0.8</v>
      </c>
      <c r="I7" s="15">
        <f t="shared" si="2"/>
        <v>445.20000000000005</v>
      </c>
      <c r="J7" s="13"/>
    </row>
    <row r="8" spans="1:10" s="16" customFormat="1" ht="18.75" customHeight="1">
      <c r="A8" s="13"/>
      <c r="B8" s="13"/>
      <c r="C8" s="14"/>
      <c r="D8" s="13" t="s">
        <v>190</v>
      </c>
      <c r="E8" s="10">
        <v>5</v>
      </c>
      <c r="F8" s="10">
        <f t="shared" si="0"/>
        <v>15</v>
      </c>
      <c r="G8" s="18">
        <f t="shared" si="1"/>
        <v>75</v>
      </c>
      <c r="H8" s="11">
        <v>1</v>
      </c>
      <c r="I8" s="15">
        <f>F8*E8</f>
        <v>75</v>
      </c>
      <c r="J8" s="13"/>
    </row>
    <row r="9" spans="1:10" s="16" customFormat="1" ht="18.75" customHeight="1">
      <c r="A9" s="13"/>
      <c r="B9" s="29" t="s">
        <v>193</v>
      </c>
      <c r="C9" s="30">
        <v>9787111361749</v>
      </c>
      <c r="D9" s="29" t="s">
        <v>194</v>
      </c>
      <c r="E9" s="28">
        <v>30</v>
      </c>
      <c r="F9" s="10">
        <f t="shared" si="0"/>
        <v>15</v>
      </c>
      <c r="G9" s="18">
        <f t="shared" si="1"/>
        <v>450</v>
      </c>
      <c r="H9" s="11">
        <v>0.8</v>
      </c>
      <c r="I9" s="15">
        <f t="shared" si="2"/>
        <v>360</v>
      </c>
      <c r="J9" s="13"/>
    </row>
    <row r="10" spans="1:10" s="16" customFormat="1" ht="18.75" customHeight="1">
      <c r="A10" s="13"/>
      <c r="B10" s="13"/>
      <c r="C10" s="14"/>
      <c r="D10" s="13"/>
      <c r="E10" s="10"/>
      <c r="F10" s="10"/>
      <c r="G10" s="18">
        <f t="shared" si="1"/>
        <v>0</v>
      </c>
      <c r="H10" s="11"/>
      <c r="I10" s="15">
        <f t="shared" si="2"/>
        <v>0</v>
      </c>
      <c r="J10" s="13"/>
    </row>
    <row r="11" spans="1:10" s="16" customFormat="1" ht="18.75" customHeight="1">
      <c r="A11" s="13"/>
      <c r="B11" s="13"/>
      <c r="C11" s="14" t="s">
        <v>162</v>
      </c>
      <c r="D11" s="13"/>
      <c r="E11" s="10"/>
      <c r="F11" s="10"/>
      <c r="G11" s="18">
        <f>SUM(G3:G10)</f>
        <v>3103.5</v>
      </c>
      <c r="H11" s="11"/>
      <c r="I11" s="15">
        <f>SUM(I3:I10)</f>
        <v>2497.8</v>
      </c>
      <c r="J11" s="13"/>
    </row>
    <row r="12" spans="1:10" s="16" customFormat="1" ht="49.5" customHeight="1">
      <c r="A12" s="17" t="s">
        <v>167</v>
      </c>
      <c r="B12" s="54" t="s">
        <v>247</v>
      </c>
      <c r="C12" s="55"/>
      <c r="D12" s="55"/>
      <c r="E12" s="55"/>
      <c r="F12" s="55"/>
      <c r="G12" s="55"/>
      <c r="H12" s="55"/>
      <c r="I12" s="55"/>
      <c r="J12" s="55"/>
    </row>
    <row r="13" spans="1:10" s="16" customFormat="1" ht="18.75" customHeight="1">
      <c r="A13" s="56" t="s">
        <v>168</v>
      </c>
      <c r="B13" s="56"/>
      <c r="C13" s="56"/>
      <c r="D13" s="56"/>
      <c r="E13" s="56"/>
      <c r="F13" s="56"/>
      <c r="G13" s="56"/>
      <c r="H13" s="56"/>
      <c r="I13" s="56"/>
      <c r="J13" s="56"/>
    </row>
    <row r="14" spans="3:9" s="2" customFormat="1" ht="13.5">
      <c r="C14" s="8"/>
      <c r="E14" s="3"/>
      <c r="F14" s="3"/>
      <c r="G14" s="19"/>
      <c r="H14" s="4"/>
      <c r="I14" s="5"/>
    </row>
    <row r="15" spans="3:9" s="2" customFormat="1" ht="13.5">
      <c r="C15" s="8"/>
      <c r="E15" s="3"/>
      <c r="F15" s="3"/>
      <c r="G15" s="19"/>
      <c r="H15" s="4"/>
      <c r="I15" s="5"/>
    </row>
  </sheetData>
  <sheetProtection/>
  <mergeCells count="3">
    <mergeCell ref="A1:J1"/>
    <mergeCell ref="B12:J12"/>
    <mergeCell ref="A13:J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1"/>
  <sheetViews>
    <sheetView showZeros="0" zoomScalePageLayoutView="0" workbookViewId="0" topLeftCell="A1">
      <selection activeCell="E15" sqref="E15"/>
    </sheetView>
  </sheetViews>
  <sheetFormatPr defaultColWidth="9.00390625" defaultRowHeight="14.25"/>
  <cols>
    <col min="1" max="1" width="4.625" style="0" customWidth="1"/>
    <col min="2" max="2" width="10.50390625" style="0" customWidth="1"/>
    <col min="3" max="3" width="16.125" style="9" customWidth="1"/>
    <col min="4" max="4" width="36.75390625" style="0" customWidth="1"/>
    <col min="5" max="5" width="6.75390625" style="1" customWidth="1"/>
    <col min="6" max="6" width="5.25390625" style="1" bestFit="1" customWidth="1"/>
    <col min="7" max="7" width="9.625" style="20" customWidth="1"/>
    <col min="8" max="8" width="6.25390625" style="6" customWidth="1"/>
    <col min="9" max="9" width="10.50390625" style="7" bestFit="1" customWidth="1"/>
  </cols>
  <sheetData>
    <row r="1" spans="1:10" s="12" customFormat="1" ht="26.25" customHeight="1">
      <c r="A1" s="53" t="s">
        <v>224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16" customFormat="1" ht="18.75" customHeight="1">
      <c r="A2" s="13" t="s">
        <v>217</v>
      </c>
      <c r="B2" s="13" t="s">
        <v>161</v>
      </c>
      <c r="C2" s="14" t="s">
        <v>163</v>
      </c>
      <c r="D2" s="13" t="s">
        <v>164</v>
      </c>
      <c r="E2" s="10" t="s">
        <v>165</v>
      </c>
      <c r="F2" s="10" t="s">
        <v>218</v>
      </c>
      <c r="G2" s="18" t="s">
        <v>166</v>
      </c>
      <c r="H2" s="11" t="s">
        <v>219</v>
      </c>
      <c r="I2" s="15" t="s">
        <v>220</v>
      </c>
      <c r="J2" s="13" t="s">
        <v>217</v>
      </c>
    </row>
    <row r="3" spans="1:10" s="16" customFormat="1" ht="18.75" customHeight="1">
      <c r="A3" s="13">
        <v>1</v>
      </c>
      <c r="B3" s="13"/>
      <c r="C3" s="14"/>
      <c r="D3" s="13" t="s">
        <v>209</v>
      </c>
      <c r="E3" s="10">
        <v>4</v>
      </c>
      <c r="F3" s="10">
        <v>58</v>
      </c>
      <c r="G3" s="18">
        <f>E3*F3</f>
        <v>232</v>
      </c>
      <c r="H3" s="11">
        <v>0.8</v>
      </c>
      <c r="I3" s="15">
        <f>E3*F3</f>
        <v>232</v>
      </c>
      <c r="J3" s="13"/>
    </row>
    <row r="4" spans="1:10" s="16" customFormat="1" ht="18.75" customHeight="1">
      <c r="A4" s="13"/>
      <c r="B4" s="13"/>
      <c r="C4" s="14"/>
      <c r="D4" s="13"/>
      <c r="E4" s="10"/>
      <c r="F4" s="10"/>
      <c r="G4" s="18"/>
      <c r="H4" s="11"/>
      <c r="I4" s="15"/>
      <c r="J4" s="13"/>
    </row>
    <row r="5" spans="1:10" s="16" customFormat="1" ht="18.75" customHeight="1">
      <c r="A5" s="13"/>
      <c r="B5" s="13"/>
      <c r="C5" s="14"/>
      <c r="D5" s="13"/>
      <c r="E5" s="10"/>
      <c r="F5" s="10"/>
      <c r="G5" s="18">
        <f>E5*F5</f>
        <v>0</v>
      </c>
      <c r="H5" s="11"/>
      <c r="I5" s="15">
        <f>E5*F5*0.8</f>
        <v>0</v>
      </c>
      <c r="J5" s="13"/>
    </row>
    <row r="6" spans="1:10" s="16" customFormat="1" ht="18.75" customHeight="1">
      <c r="A6" s="13"/>
      <c r="B6" s="13"/>
      <c r="C6" s="14"/>
      <c r="D6" s="13"/>
      <c r="E6" s="10"/>
      <c r="F6" s="10"/>
      <c r="G6" s="18">
        <f>E6*F6</f>
        <v>0</v>
      </c>
      <c r="H6" s="11"/>
      <c r="I6" s="15">
        <f>E6*F6*0.8</f>
        <v>0</v>
      </c>
      <c r="J6" s="13"/>
    </row>
    <row r="7" spans="1:10" s="16" customFormat="1" ht="18.75" customHeight="1">
      <c r="A7" s="13"/>
      <c r="B7" s="13"/>
      <c r="C7" s="14" t="s">
        <v>221</v>
      </c>
      <c r="D7" s="13"/>
      <c r="E7" s="10"/>
      <c r="F7" s="10"/>
      <c r="G7" s="18">
        <f>SUM(G3:G6)</f>
        <v>232</v>
      </c>
      <c r="H7" s="11"/>
      <c r="I7" s="15">
        <f>SUM(I3:I6)</f>
        <v>232</v>
      </c>
      <c r="J7" s="13"/>
    </row>
    <row r="8" spans="1:10" s="16" customFormat="1" ht="49.5" customHeight="1">
      <c r="A8" s="17" t="s">
        <v>222</v>
      </c>
      <c r="B8" s="54" t="s">
        <v>247</v>
      </c>
      <c r="C8" s="55"/>
      <c r="D8" s="55"/>
      <c r="E8" s="55"/>
      <c r="F8" s="55"/>
      <c r="G8" s="55"/>
      <c r="H8" s="55"/>
      <c r="I8" s="55"/>
      <c r="J8" s="55"/>
    </row>
    <row r="9" spans="1:10" s="16" customFormat="1" ht="18.75" customHeight="1">
      <c r="A9" s="56" t="s">
        <v>223</v>
      </c>
      <c r="B9" s="56"/>
      <c r="C9" s="56"/>
      <c r="D9" s="56"/>
      <c r="E9" s="56"/>
      <c r="F9" s="56"/>
      <c r="G9" s="56"/>
      <c r="H9" s="56"/>
      <c r="I9" s="56"/>
      <c r="J9" s="56"/>
    </row>
    <row r="10" spans="3:9" s="2" customFormat="1" ht="13.5">
      <c r="C10" s="8"/>
      <c r="E10" s="3"/>
      <c r="F10" s="3"/>
      <c r="G10" s="19"/>
      <c r="H10" s="4"/>
      <c r="I10" s="5"/>
    </row>
    <row r="11" spans="3:9" s="2" customFormat="1" ht="13.5">
      <c r="C11" s="8"/>
      <c r="E11" s="3"/>
      <c r="F11" s="3"/>
      <c r="G11" s="19"/>
      <c r="H11" s="4"/>
      <c r="I11" s="5"/>
    </row>
  </sheetData>
  <sheetProtection/>
  <mergeCells count="3">
    <mergeCell ref="A1:J1"/>
    <mergeCell ref="A9:J9"/>
    <mergeCell ref="B8:J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5"/>
  <sheetViews>
    <sheetView showZeros="0" zoomScalePageLayoutView="0" workbookViewId="0" topLeftCell="A1">
      <selection activeCell="B12" sqref="B12:J12"/>
    </sheetView>
  </sheetViews>
  <sheetFormatPr defaultColWidth="9.00390625" defaultRowHeight="14.25"/>
  <cols>
    <col min="1" max="1" width="4.625" style="0" customWidth="1"/>
    <col min="2" max="2" width="10.50390625" style="0" customWidth="1"/>
    <col min="3" max="3" width="16.125" style="9" customWidth="1"/>
    <col min="4" max="4" width="36.75390625" style="0" customWidth="1"/>
    <col min="5" max="5" width="6.75390625" style="1" customWidth="1"/>
    <col min="6" max="6" width="5.25390625" style="1" bestFit="1" customWidth="1"/>
    <col min="7" max="7" width="9.625" style="20" customWidth="1"/>
    <col min="8" max="8" width="6.25390625" style="6" customWidth="1"/>
    <col min="9" max="9" width="10.50390625" style="7" bestFit="1" customWidth="1"/>
  </cols>
  <sheetData>
    <row r="1" spans="1:10" s="12" customFormat="1" ht="26.25" customHeight="1">
      <c r="A1" s="53" t="s">
        <v>30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16" customFormat="1" ht="18.75" customHeight="1">
      <c r="A2" s="13" t="s">
        <v>178</v>
      </c>
      <c r="B2" s="13" t="s">
        <v>161</v>
      </c>
      <c r="C2" s="14" t="s">
        <v>163</v>
      </c>
      <c r="D2" s="13" t="s">
        <v>164</v>
      </c>
      <c r="E2" s="10" t="s">
        <v>165</v>
      </c>
      <c r="F2" s="10" t="s">
        <v>171</v>
      </c>
      <c r="G2" s="18" t="s">
        <v>166</v>
      </c>
      <c r="H2" s="11" t="s">
        <v>179</v>
      </c>
      <c r="I2" s="15" t="s">
        <v>172</v>
      </c>
      <c r="J2" s="13" t="s">
        <v>178</v>
      </c>
    </row>
    <row r="3" spans="1:10" s="16" customFormat="1" ht="18.75" customHeight="1">
      <c r="A3" s="13">
        <v>1</v>
      </c>
      <c r="B3" s="13" t="s">
        <v>175</v>
      </c>
      <c r="C3" s="14" t="s">
        <v>131</v>
      </c>
      <c r="D3" s="13" t="s">
        <v>65</v>
      </c>
      <c r="E3" s="10">
        <v>29.9</v>
      </c>
      <c r="F3" s="10">
        <v>37</v>
      </c>
      <c r="G3" s="18">
        <f>E3*F3</f>
        <v>1106.3</v>
      </c>
      <c r="H3" s="11">
        <v>0.8</v>
      </c>
      <c r="I3" s="15">
        <f>E3*F3*0.8</f>
        <v>885.04</v>
      </c>
      <c r="J3" s="13"/>
    </row>
    <row r="4" spans="1:10" s="16" customFormat="1" ht="18.75" customHeight="1">
      <c r="A4" s="13">
        <v>2</v>
      </c>
      <c r="B4" s="13" t="s">
        <v>170</v>
      </c>
      <c r="C4" s="14" t="s">
        <v>132</v>
      </c>
      <c r="D4" s="13" t="s">
        <v>66</v>
      </c>
      <c r="E4" s="10">
        <v>39</v>
      </c>
      <c r="F4" s="10">
        <v>37</v>
      </c>
      <c r="G4" s="18">
        <f aca="true" t="shared" si="0" ref="G4:G10">E4*F4</f>
        <v>1443</v>
      </c>
      <c r="H4" s="11">
        <v>0.8</v>
      </c>
      <c r="I4" s="15">
        <f aca="true" t="shared" si="1" ref="I4:I10">E4*F4*0.8</f>
        <v>1154.4</v>
      </c>
      <c r="J4" s="13"/>
    </row>
    <row r="5" spans="1:10" s="16" customFormat="1" ht="18.75" customHeight="1">
      <c r="A5" s="13">
        <v>3</v>
      </c>
      <c r="B5" s="13" t="s">
        <v>174</v>
      </c>
      <c r="C5" s="14" t="s">
        <v>133</v>
      </c>
      <c r="D5" s="13" t="s">
        <v>67</v>
      </c>
      <c r="E5" s="10">
        <v>36</v>
      </c>
      <c r="F5" s="10">
        <v>37</v>
      </c>
      <c r="G5" s="18">
        <f t="shared" si="0"/>
        <v>1332</v>
      </c>
      <c r="H5" s="11">
        <v>0.8</v>
      </c>
      <c r="I5" s="15">
        <f t="shared" si="1"/>
        <v>1065.6000000000001</v>
      </c>
      <c r="J5" s="13"/>
    </row>
    <row r="6" spans="1:10" s="16" customFormat="1" ht="18.75" customHeight="1">
      <c r="A6" s="13">
        <v>4</v>
      </c>
      <c r="B6" s="13" t="s">
        <v>156</v>
      </c>
      <c r="C6" s="14" t="s">
        <v>134</v>
      </c>
      <c r="D6" s="13" t="s">
        <v>68</v>
      </c>
      <c r="E6" s="10">
        <v>28</v>
      </c>
      <c r="F6" s="10">
        <v>37</v>
      </c>
      <c r="G6" s="18">
        <f t="shared" si="0"/>
        <v>1036</v>
      </c>
      <c r="H6" s="11">
        <v>0.8</v>
      </c>
      <c r="I6" s="15">
        <f>E6*F6*0.8</f>
        <v>828.8000000000001</v>
      </c>
      <c r="J6" s="13"/>
    </row>
    <row r="7" spans="1:10" s="16" customFormat="1" ht="18.75" customHeight="1">
      <c r="A7" s="13"/>
      <c r="B7" s="13"/>
      <c r="C7" s="14"/>
      <c r="D7" s="13" t="s">
        <v>190</v>
      </c>
      <c r="E7" s="10">
        <v>5</v>
      </c>
      <c r="F7" s="10">
        <v>37</v>
      </c>
      <c r="G7" s="18">
        <f t="shared" si="0"/>
        <v>185</v>
      </c>
      <c r="H7" s="11">
        <v>1</v>
      </c>
      <c r="I7" s="15">
        <f>E7*F7</f>
        <v>185</v>
      </c>
      <c r="J7" s="13"/>
    </row>
    <row r="8" spans="1:10" s="16" customFormat="1" ht="18.75" customHeight="1">
      <c r="A8" s="13"/>
      <c r="B8" s="13"/>
      <c r="C8" s="14"/>
      <c r="D8" s="13"/>
      <c r="E8" s="10"/>
      <c r="F8" s="10"/>
      <c r="G8" s="18">
        <f t="shared" si="0"/>
        <v>0</v>
      </c>
      <c r="H8" s="11"/>
      <c r="I8" s="15">
        <f t="shared" si="1"/>
        <v>0</v>
      </c>
      <c r="J8" s="13"/>
    </row>
    <row r="9" spans="1:10" s="16" customFormat="1" ht="18.75" customHeight="1">
      <c r="A9" s="13"/>
      <c r="B9" s="13"/>
      <c r="C9" s="14"/>
      <c r="D9" s="13"/>
      <c r="E9" s="10"/>
      <c r="F9" s="10"/>
      <c r="G9" s="18">
        <f t="shared" si="0"/>
        <v>0</v>
      </c>
      <c r="H9" s="11"/>
      <c r="I9" s="15">
        <f t="shared" si="1"/>
        <v>0</v>
      </c>
      <c r="J9" s="13"/>
    </row>
    <row r="10" spans="1:10" s="16" customFormat="1" ht="18.75" customHeight="1">
      <c r="A10" s="13"/>
      <c r="B10" s="13"/>
      <c r="C10" s="14"/>
      <c r="D10" s="13"/>
      <c r="E10" s="10"/>
      <c r="F10" s="10"/>
      <c r="G10" s="18">
        <f t="shared" si="0"/>
        <v>0</v>
      </c>
      <c r="H10" s="11"/>
      <c r="I10" s="15">
        <f t="shared" si="1"/>
        <v>0</v>
      </c>
      <c r="J10" s="13"/>
    </row>
    <row r="11" spans="1:10" s="16" customFormat="1" ht="18.75" customHeight="1">
      <c r="A11" s="13"/>
      <c r="B11" s="13"/>
      <c r="C11" s="14" t="s">
        <v>162</v>
      </c>
      <c r="D11" s="13"/>
      <c r="E11" s="10"/>
      <c r="F11" s="10"/>
      <c r="G11" s="18">
        <f>SUM(G3:G10)</f>
        <v>5102.3</v>
      </c>
      <c r="H11" s="11"/>
      <c r="I11" s="15">
        <f>SUM(I3:I10)</f>
        <v>4118.84</v>
      </c>
      <c r="J11" s="13"/>
    </row>
    <row r="12" spans="1:10" s="16" customFormat="1" ht="49.5" customHeight="1">
      <c r="A12" s="17" t="s">
        <v>167</v>
      </c>
      <c r="B12" s="54" t="s">
        <v>247</v>
      </c>
      <c r="C12" s="55"/>
      <c r="D12" s="55"/>
      <c r="E12" s="55"/>
      <c r="F12" s="55"/>
      <c r="G12" s="55"/>
      <c r="H12" s="55"/>
      <c r="I12" s="55"/>
      <c r="J12" s="55"/>
    </row>
    <row r="13" spans="1:10" s="16" customFormat="1" ht="18.75" customHeight="1">
      <c r="A13" s="56" t="s">
        <v>168</v>
      </c>
      <c r="B13" s="56"/>
      <c r="C13" s="56"/>
      <c r="D13" s="56"/>
      <c r="E13" s="56"/>
      <c r="F13" s="56"/>
      <c r="G13" s="56"/>
      <c r="H13" s="56"/>
      <c r="I13" s="56"/>
      <c r="J13" s="56"/>
    </row>
    <row r="14" spans="3:9" s="2" customFormat="1" ht="13.5">
      <c r="C14" s="8"/>
      <c r="E14" s="3"/>
      <c r="F14" s="3"/>
      <c r="G14" s="19"/>
      <c r="H14" s="4"/>
      <c r="I14" s="5"/>
    </row>
    <row r="15" spans="3:9" s="2" customFormat="1" ht="13.5">
      <c r="C15" s="8"/>
      <c r="E15" s="3"/>
      <c r="F15" s="3"/>
      <c r="G15" s="19"/>
      <c r="H15" s="4"/>
      <c r="I15" s="5"/>
    </row>
  </sheetData>
  <sheetProtection/>
  <mergeCells count="3">
    <mergeCell ref="A1:J1"/>
    <mergeCell ref="B12:J12"/>
    <mergeCell ref="A13:J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5"/>
  <sheetViews>
    <sheetView showZeros="0" zoomScalePageLayoutView="0" workbookViewId="0" topLeftCell="A1">
      <selection activeCell="D15" sqref="D15"/>
    </sheetView>
  </sheetViews>
  <sheetFormatPr defaultColWidth="9.00390625" defaultRowHeight="14.25"/>
  <cols>
    <col min="1" max="1" width="4.625" style="0" customWidth="1"/>
    <col min="2" max="2" width="10.50390625" style="0" customWidth="1"/>
    <col min="3" max="3" width="16.125" style="9" customWidth="1"/>
    <col min="4" max="4" width="36.75390625" style="0" customWidth="1"/>
    <col min="5" max="5" width="6.75390625" style="1" customWidth="1"/>
    <col min="6" max="6" width="5.25390625" style="1" bestFit="1" customWidth="1"/>
    <col min="7" max="7" width="9.625" style="20" customWidth="1"/>
    <col min="8" max="8" width="6.25390625" style="6" customWidth="1"/>
    <col min="9" max="9" width="10.50390625" style="7" bestFit="1" customWidth="1"/>
  </cols>
  <sheetData>
    <row r="1" spans="1:10" s="12" customFormat="1" ht="26.25" customHeight="1">
      <c r="A1" s="53" t="s">
        <v>27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16" customFormat="1" ht="18.75" customHeight="1">
      <c r="A2" s="13" t="s">
        <v>178</v>
      </c>
      <c r="B2" s="13" t="s">
        <v>161</v>
      </c>
      <c r="C2" s="14" t="s">
        <v>163</v>
      </c>
      <c r="D2" s="13" t="s">
        <v>164</v>
      </c>
      <c r="E2" s="10" t="s">
        <v>165</v>
      </c>
      <c r="F2" s="10" t="s">
        <v>171</v>
      </c>
      <c r="G2" s="18" t="s">
        <v>166</v>
      </c>
      <c r="H2" s="11" t="s">
        <v>179</v>
      </c>
      <c r="I2" s="15" t="s">
        <v>172</v>
      </c>
      <c r="J2" s="13" t="s">
        <v>178</v>
      </c>
    </row>
    <row r="3" spans="1:10" s="16" customFormat="1" ht="18.75" customHeight="1">
      <c r="A3" s="13">
        <v>1</v>
      </c>
      <c r="B3" s="13" t="s">
        <v>180</v>
      </c>
      <c r="C3" s="14">
        <v>9787121113468</v>
      </c>
      <c r="D3" s="13" t="s">
        <v>53</v>
      </c>
      <c r="E3" s="10">
        <v>33</v>
      </c>
      <c r="F3" s="10">
        <f>45-2</f>
        <v>43</v>
      </c>
      <c r="G3" s="18">
        <f>E3*F3</f>
        <v>1419</v>
      </c>
      <c r="H3" s="11">
        <v>0.8</v>
      </c>
      <c r="I3" s="15">
        <f>E3*F3*0.8</f>
        <v>1135.2</v>
      </c>
      <c r="J3" s="13"/>
    </row>
    <row r="4" spans="1:10" s="16" customFormat="1" ht="18.75" customHeight="1">
      <c r="A4" s="13">
        <v>2</v>
      </c>
      <c r="B4" s="13" t="s">
        <v>182</v>
      </c>
      <c r="C4" s="14">
        <v>9787565407086</v>
      </c>
      <c r="D4" s="13" t="s">
        <v>54</v>
      </c>
      <c r="E4" s="10">
        <v>24</v>
      </c>
      <c r="F4" s="10">
        <f>45-2</f>
        <v>43</v>
      </c>
      <c r="G4" s="18">
        <f aca="true" t="shared" si="0" ref="G4:G10">E4*F4</f>
        <v>1032</v>
      </c>
      <c r="H4" s="11">
        <v>0.8</v>
      </c>
      <c r="I4" s="15">
        <f aca="true" t="shared" si="1" ref="I4:I10">E4*F4*0.8</f>
        <v>825.6</v>
      </c>
      <c r="J4" s="13"/>
    </row>
    <row r="5" spans="1:10" s="16" customFormat="1" ht="18.75" customHeight="1">
      <c r="A5" s="13">
        <v>3</v>
      </c>
      <c r="B5" s="13" t="s">
        <v>115</v>
      </c>
      <c r="C5" s="14">
        <v>9787300208404</v>
      </c>
      <c r="D5" s="13" t="s">
        <v>116</v>
      </c>
      <c r="E5" s="10">
        <v>36</v>
      </c>
      <c r="F5" s="10">
        <f>45-2</f>
        <v>43</v>
      </c>
      <c r="G5" s="18">
        <f t="shared" si="0"/>
        <v>1548</v>
      </c>
      <c r="H5" s="11">
        <v>0.8</v>
      </c>
      <c r="I5" s="15">
        <f t="shared" si="1"/>
        <v>1238.4</v>
      </c>
      <c r="J5" s="13"/>
    </row>
    <row r="6" spans="1:10" s="16" customFormat="1" ht="18.75" customHeight="1">
      <c r="A6" s="13">
        <v>4</v>
      </c>
      <c r="B6" s="13" t="s">
        <v>159</v>
      </c>
      <c r="C6" s="14">
        <v>9787561187036</v>
      </c>
      <c r="D6" s="13" t="s">
        <v>117</v>
      </c>
      <c r="E6" s="10">
        <v>23</v>
      </c>
      <c r="F6" s="10">
        <f>45-2</f>
        <v>43</v>
      </c>
      <c r="G6" s="18">
        <f t="shared" si="0"/>
        <v>989</v>
      </c>
      <c r="H6" s="11">
        <v>0.8</v>
      </c>
      <c r="I6" s="15">
        <f t="shared" si="1"/>
        <v>791.2</v>
      </c>
      <c r="J6" s="13"/>
    </row>
    <row r="7" spans="1:10" s="16" customFormat="1" ht="18.75" customHeight="1">
      <c r="A7" s="13"/>
      <c r="B7" s="13"/>
      <c r="C7" s="14"/>
      <c r="D7" s="13" t="s">
        <v>190</v>
      </c>
      <c r="E7" s="10">
        <v>5</v>
      </c>
      <c r="F7" s="10">
        <f>45-2</f>
        <v>43</v>
      </c>
      <c r="G7" s="18">
        <f t="shared" si="0"/>
        <v>215</v>
      </c>
      <c r="H7" s="11">
        <v>1</v>
      </c>
      <c r="I7" s="15">
        <f>E7*F7</f>
        <v>215</v>
      </c>
      <c r="J7" s="13"/>
    </row>
    <row r="8" spans="1:10" s="16" customFormat="1" ht="18.75" customHeight="1">
      <c r="A8" s="13"/>
      <c r="B8" s="13"/>
      <c r="C8" s="14"/>
      <c r="D8" s="13" t="s">
        <v>206</v>
      </c>
      <c r="E8" s="10">
        <v>3.6</v>
      </c>
      <c r="F8" s="10">
        <v>43</v>
      </c>
      <c r="G8" s="18">
        <f t="shared" si="0"/>
        <v>154.8</v>
      </c>
      <c r="H8" s="11">
        <v>1</v>
      </c>
      <c r="I8" s="15">
        <f>E8*F8</f>
        <v>154.8</v>
      </c>
      <c r="J8" s="13"/>
    </row>
    <row r="9" spans="1:10" s="16" customFormat="1" ht="18.75" customHeight="1">
      <c r="A9" s="13"/>
      <c r="B9" s="13"/>
      <c r="C9" s="14"/>
      <c r="D9" s="13"/>
      <c r="E9" s="10"/>
      <c r="F9" s="10"/>
      <c r="G9" s="18">
        <f t="shared" si="0"/>
        <v>0</v>
      </c>
      <c r="H9" s="11"/>
      <c r="I9" s="15">
        <f t="shared" si="1"/>
        <v>0</v>
      </c>
      <c r="J9" s="13"/>
    </row>
    <row r="10" spans="1:10" s="16" customFormat="1" ht="18.75" customHeight="1">
      <c r="A10" s="13"/>
      <c r="B10" s="13"/>
      <c r="C10" s="14"/>
      <c r="D10" s="13"/>
      <c r="E10" s="10"/>
      <c r="F10" s="10"/>
      <c r="G10" s="18">
        <f t="shared" si="0"/>
        <v>0</v>
      </c>
      <c r="H10" s="11"/>
      <c r="I10" s="15">
        <f t="shared" si="1"/>
        <v>0</v>
      </c>
      <c r="J10" s="13"/>
    </row>
    <row r="11" spans="1:10" s="16" customFormat="1" ht="18.75" customHeight="1">
      <c r="A11" s="13"/>
      <c r="B11" s="13"/>
      <c r="C11" s="14" t="s">
        <v>162</v>
      </c>
      <c r="D11" s="13"/>
      <c r="E11" s="10"/>
      <c r="F11" s="10"/>
      <c r="G11" s="18">
        <f>SUM(G3:G10)</f>
        <v>5357.8</v>
      </c>
      <c r="H11" s="11"/>
      <c r="I11" s="15">
        <f>SUM(I3:I10)</f>
        <v>4360.200000000001</v>
      </c>
      <c r="J11" s="13"/>
    </row>
    <row r="12" spans="1:10" s="16" customFormat="1" ht="49.5" customHeight="1">
      <c r="A12" s="17" t="s">
        <v>167</v>
      </c>
      <c r="B12" s="54" t="s">
        <v>247</v>
      </c>
      <c r="C12" s="55"/>
      <c r="D12" s="55"/>
      <c r="E12" s="55"/>
      <c r="F12" s="55"/>
      <c r="G12" s="55"/>
      <c r="H12" s="55"/>
      <c r="I12" s="55"/>
      <c r="J12" s="55"/>
    </row>
    <row r="13" spans="1:10" s="16" customFormat="1" ht="18.75" customHeight="1">
      <c r="A13" s="56" t="s">
        <v>168</v>
      </c>
      <c r="B13" s="56"/>
      <c r="C13" s="56"/>
      <c r="D13" s="56"/>
      <c r="E13" s="56"/>
      <c r="F13" s="56"/>
      <c r="G13" s="56"/>
      <c r="H13" s="56"/>
      <c r="I13" s="56"/>
      <c r="J13" s="56"/>
    </row>
    <row r="14" spans="3:9" s="2" customFormat="1" ht="13.5">
      <c r="C14" s="8"/>
      <c r="E14" s="3"/>
      <c r="F14" s="3"/>
      <c r="G14" s="19"/>
      <c r="H14" s="4"/>
      <c r="I14" s="5"/>
    </row>
    <row r="15" spans="3:9" s="2" customFormat="1" ht="13.5">
      <c r="C15" s="8"/>
      <c r="E15" s="3"/>
      <c r="F15" s="3"/>
      <c r="G15" s="19"/>
      <c r="H15" s="4"/>
      <c r="I15" s="5"/>
    </row>
  </sheetData>
  <sheetProtection/>
  <mergeCells count="3">
    <mergeCell ref="A1:J1"/>
    <mergeCell ref="B12:J12"/>
    <mergeCell ref="A13:J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5"/>
  <sheetViews>
    <sheetView showZeros="0" zoomScalePageLayoutView="0" workbookViewId="0" topLeftCell="A1">
      <selection activeCell="B12" sqref="B12:J12"/>
    </sheetView>
  </sheetViews>
  <sheetFormatPr defaultColWidth="9.00390625" defaultRowHeight="14.25"/>
  <cols>
    <col min="1" max="1" width="4.625" style="0" customWidth="1"/>
    <col min="2" max="2" width="10.50390625" style="0" customWidth="1"/>
    <col min="3" max="3" width="16.125" style="9" customWidth="1"/>
    <col min="4" max="4" width="36.75390625" style="0" customWidth="1"/>
    <col min="5" max="5" width="6.75390625" style="1" customWidth="1"/>
    <col min="6" max="6" width="5.25390625" style="1" bestFit="1" customWidth="1"/>
    <col min="7" max="7" width="9.625" style="20" customWidth="1"/>
    <col min="8" max="8" width="6.25390625" style="6" customWidth="1"/>
    <col min="9" max="9" width="10.50390625" style="7" bestFit="1" customWidth="1"/>
  </cols>
  <sheetData>
    <row r="1" spans="1:10" s="12" customFormat="1" ht="26.25" customHeight="1">
      <c r="A1" s="53" t="s">
        <v>28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16" customFormat="1" ht="18.75" customHeight="1">
      <c r="A2" s="13" t="s">
        <v>178</v>
      </c>
      <c r="B2" s="13" t="s">
        <v>161</v>
      </c>
      <c r="C2" s="14" t="s">
        <v>163</v>
      </c>
      <c r="D2" s="13" t="s">
        <v>164</v>
      </c>
      <c r="E2" s="10" t="s">
        <v>165</v>
      </c>
      <c r="F2" s="10" t="s">
        <v>171</v>
      </c>
      <c r="G2" s="18" t="s">
        <v>166</v>
      </c>
      <c r="H2" s="11" t="s">
        <v>179</v>
      </c>
      <c r="I2" s="15" t="s">
        <v>172</v>
      </c>
      <c r="J2" s="13" t="s">
        <v>178</v>
      </c>
    </row>
    <row r="3" spans="1:10" s="16" customFormat="1" ht="18.75" customHeight="1">
      <c r="A3" s="13">
        <v>1</v>
      </c>
      <c r="B3" s="13" t="s">
        <v>180</v>
      </c>
      <c r="C3" s="14">
        <v>9787121113468</v>
      </c>
      <c r="D3" s="13" t="s">
        <v>53</v>
      </c>
      <c r="E3" s="10">
        <v>33</v>
      </c>
      <c r="F3" s="10">
        <f>46-1</f>
        <v>45</v>
      </c>
      <c r="G3" s="18">
        <f>E3*F3</f>
        <v>1485</v>
      </c>
      <c r="H3" s="11">
        <v>0.8</v>
      </c>
      <c r="I3" s="15">
        <f>E3*F3*0.8</f>
        <v>1188</v>
      </c>
      <c r="J3" s="13"/>
    </row>
    <row r="4" spans="1:10" s="16" customFormat="1" ht="18.75" customHeight="1">
      <c r="A4" s="13">
        <v>2</v>
      </c>
      <c r="B4" s="13" t="s">
        <v>182</v>
      </c>
      <c r="C4" s="14">
        <v>9787565407086</v>
      </c>
      <c r="D4" s="13" t="s">
        <v>54</v>
      </c>
      <c r="E4" s="10">
        <v>24</v>
      </c>
      <c r="F4" s="10">
        <f>46-2</f>
        <v>44</v>
      </c>
      <c r="G4" s="18">
        <f aca="true" t="shared" si="0" ref="G4:G10">E4*F4</f>
        <v>1056</v>
      </c>
      <c r="H4" s="11">
        <v>0.8</v>
      </c>
      <c r="I4" s="15">
        <f aca="true" t="shared" si="1" ref="I4:I10">E4*F4*0.8</f>
        <v>844.8000000000001</v>
      </c>
      <c r="J4" s="13"/>
    </row>
    <row r="5" spans="1:10" s="16" customFormat="1" ht="18.75" customHeight="1">
      <c r="A5" s="13">
        <v>3</v>
      </c>
      <c r="B5" s="13" t="s">
        <v>115</v>
      </c>
      <c r="C5" s="14">
        <v>9787300208404</v>
      </c>
      <c r="D5" s="13" t="s">
        <v>116</v>
      </c>
      <c r="E5" s="10">
        <v>36</v>
      </c>
      <c r="F5" s="10">
        <f>46-1</f>
        <v>45</v>
      </c>
      <c r="G5" s="18">
        <f t="shared" si="0"/>
        <v>1620</v>
      </c>
      <c r="H5" s="11">
        <v>0.8</v>
      </c>
      <c r="I5" s="15">
        <f t="shared" si="1"/>
        <v>1296</v>
      </c>
      <c r="J5" s="13"/>
    </row>
    <row r="6" spans="1:10" s="16" customFormat="1" ht="18.75" customHeight="1">
      <c r="A6" s="13">
        <v>4</v>
      </c>
      <c r="B6" s="13" t="s">
        <v>159</v>
      </c>
      <c r="C6" s="14">
        <v>9787561187036</v>
      </c>
      <c r="D6" s="13" t="s">
        <v>117</v>
      </c>
      <c r="E6" s="10">
        <v>23</v>
      </c>
      <c r="F6" s="10">
        <f>46-1</f>
        <v>45</v>
      </c>
      <c r="G6" s="18">
        <f t="shared" si="0"/>
        <v>1035</v>
      </c>
      <c r="H6" s="11">
        <v>0.8</v>
      </c>
      <c r="I6" s="15">
        <f t="shared" si="1"/>
        <v>828</v>
      </c>
      <c r="J6" s="13"/>
    </row>
    <row r="7" spans="1:10" s="16" customFormat="1" ht="18.75" customHeight="1">
      <c r="A7" s="13"/>
      <c r="B7" s="13"/>
      <c r="C7" s="14"/>
      <c r="D7" s="13" t="s">
        <v>190</v>
      </c>
      <c r="E7" s="10">
        <v>5</v>
      </c>
      <c r="F7" s="10">
        <f>46-4</f>
        <v>42</v>
      </c>
      <c r="G7" s="18">
        <f t="shared" si="0"/>
        <v>210</v>
      </c>
      <c r="H7" s="11">
        <v>1</v>
      </c>
      <c r="I7" s="15">
        <f>E7*F7</f>
        <v>210</v>
      </c>
      <c r="J7" s="13"/>
    </row>
    <row r="8" spans="1:10" s="16" customFormat="1" ht="18.75" customHeight="1">
      <c r="A8" s="13"/>
      <c r="B8" s="13"/>
      <c r="C8" s="14"/>
      <c r="D8" s="13" t="s">
        <v>206</v>
      </c>
      <c r="E8" s="10">
        <v>3.6</v>
      </c>
      <c r="F8" s="10">
        <v>45</v>
      </c>
      <c r="G8" s="18">
        <f t="shared" si="0"/>
        <v>162</v>
      </c>
      <c r="H8" s="11">
        <v>1</v>
      </c>
      <c r="I8" s="15">
        <f>E8*F8</f>
        <v>162</v>
      </c>
      <c r="J8" s="13"/>
    </row>
    <row r="9" spans="1:10" s="16" customFormat="1" ht="18.75" customHeight="1">
      <c r="A9" s="13"/>
      <c r="B9" s="13"/>
      <c r="C9" s="14"/>
      <c r="D9" s="13"/>
      <c r="E9" s="10"/>
      <c r="F9" s="10"/>
      <c r="G9" s="18">
        <f t="shared" si="0"/>
        <v>0</v>
      </c>
      <c r="H9" s="11"/>
      <c r="I9" s="15">
        <f t="shared" si="1"/>
        <v>0</v>
      </c>
      <c r="J9" s="13"/>
    </row>
    <row r="10" spans="1:10" s="16" customFormat="1" ht="18.75" customHeight="1">
      <c r="A10" s="13"/>
      <c r="B10" s="13"/>
      <c r="C10" s="14"/>
      <c r="D10" s="13"/>
      <c r="E10" s="10"/>
      <c r="F10" s="10"/>
      <c r="G10" s="18">
        <f t="shared" si="0"/>
        <v>0</v>
      </c>
      <c r="H10" s="11"/>
      <c r="I10" s="15">
        <f t="shared" si="1"/>
        <v>0</v>
      </c>
      <c r="J10" s="13"/>
    </row>
    <row r="11" spans="1:10" s="16" customFormat="1" ht="18.75" customHeight="1">
      <c r="A11" s="13"/>
      <c r="B11" s="13"/>
      <c r="C11" s="14" t="s">
        <v>162</v>
      </c>
      <c r="D11" s="13"/>
      <c r="E11" s="10"/>
      <c r="F11" s="10"/>
      <c r="G11" s="18">
        <f>SUM(G3:G10)</f>
        <v>5568</v>
      </c>
      <c r="H11" s="11"/>
      <c r="I11" s="15">
        <f>SUM(I3:I10)</f>
        <v>4528.8</v>
      </c>
      <c r="J11" s="13"/>
    </row>
    <row r="12" spans="1:10" s="16" customFormat="1" ht="49.5" customHeight="1">
      <c r="A12" s="17" t="s">
        <v>167</v>
      </c>
      <c r="B12" s="54" t="s">
        <v>247</v>
      </c>
      <c r="C12" s="55"/>
      <c r="D12" s="55"/>
      <c r="E12" s="55"/>
      <c r="F12" s="55"/>
      <c r="G12" s="55"/>
      <c r="H12" s="55"/>
      <c r="I12" s="55"/>
      <c r="J12" s="55"/>
    </row>
    <row r="13" spans="1:10" s="16" customFormat="1" ht="18.75" customHeight="1">
      <c r="A13" s="56" t="s">
        <v>168</v>
      </c>
      <c r="B13" s="56"/>
      <c r="C13" s="56"/>
      <c r="D13" s="56"/>
      <c r="E13" s="56"/>
      <c r="F13" s="56"/>
      <c r="G13" s="56"/>
      <c r="H13" s="56"/>
      <c r="I13" s="56"/>
      <c r="J13" s="56"/>
    </row>
    <row r="14" spans="3:9" s="2" customFormat="1" ht="13.5">
      <c r="C14" s="8"/>
      <c r="E14" s="3"/>
      <c r="F14" s="3"/>
      <c r="G14" s="19"/>
      <c r="H14" s="4"/>
      <c r="I14" s="5"/>
    </row>
    <row r="15" spans="3:9" s="2" customFormat="1" ht="13.5">
      <c r="C15" s="8"/>
      <c r="E15" s="3"/>
      <c r="F15" s="3"/>
      <c r="G15" s="19"/>
      <c r="H15" s="4"/>
      <c r="I15" s="5"/>
    </row>
  </sheetData>
  <sheetProtection/>
  <mergeCells count="3">
    <mergeCell ref="A1:J1"/>
    <mergeCell ref="B12:J12"/>
    <mergeCell ref="A13:J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6"/>
  <sheetViews>
    <sheetView showZeros="0" zoomScalePageLayoutView="0" workbookViewId="0" topLeftCell="A1">
      <selection activeCell="D18" sqref="D18"/>
    </sheetView>
  </sheetViews>
  <sheetFormatPr defaultColWidth="9.00390625" defaultRowHeight="14.25"/>
  <cols>
    <col min="1" max="1" width="4.625" style="0" customWidth="1"/>
    <col min="2" max="2" width="10.50390625" style="0" customWidth="1"/>
    <col min="3" max="3" width="16.125" style="9" customWidth="1"/>
    <col min="4" max="4" width="36.75390625" style="0" customWidth="1"/>
    <col min="5" max="5" width="6.75390625" style="1" customWidth="1"/>
    <col min="6" max="6" width="5.25390625" style="1" bestFit="1" customWidth="1"/>
    <col min="7" max="7" width="9.625" style="20" customWidth="1"/>
    <col min="8" max="8" width="6.25390625" style="6" customWidth="1"/>
    <col min="9" max="9" width="10.50390625" style="7" bestFit="1" customWidth="1"/>
  </cols>
  <sheetData>
    <row r="1" spans="1:10" s="12" customFormat="1" ht="26.25" customHeight="1">
      <c r="A1" s="53" t="s">
        <v>15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16" customFormat="1" ht="18.75" customHeight="1">
      <c r="A2" s="13" t="s">
        <v>178</v>
      </c>
      <c r="B2" s="13" t="s">
        <v>161</v>
      </c>
      <c r="C2" s="14" t="s">
        <v>163</v>
      </c>
      <c r="D2" s="13" t="s">
        <v>164</v>
      </c>
      <c r="E2" s="10" t="s">
        <v>165</v>
      </c>
      <c r="F2" s="10" t="s">
        <v>171</v>
      </c>
      <c r="G2" s="18" t="s">
        <v>166</v>
      </c>
      <c r="H2" s="11" t="s">
        <v>179</v>
      </c>
      <c r="I2" s="15" t="s">
        <v>172</v>
      </c>
      <c r="J2" s="13" t="s">
        <v>178</v>
      </c>
    </row>
    <row r="3" spans="1:10" s="16" customFormat="1" ht="18.75" customHeight="1">
      <c r="A3" s="13">
        <v>1</v>
      </c>
      <c r="B3" s="13" t="s">
        <v>113</v>
      </c>
      <c r="C3" s="14">
        <v>9787305120411</v>
      </c>
      <c r="D3" s="13" t="s">
        <v>114</v>
      </c>
      <c r="E3" s="10">
        <v>40</v>
      </c>
      <c r="F3" s="10">
        <v>70</v>
      </c>
      <c r="G3" s="18">
        <f>E3*F3</f>
        <v>2800</v>
      </c>
      <c r="H3" s="11">
        <v>0.8</v>
      </c>
      <c r="I3" s="15">
        <f aca="true" t="shared" si="0" ref="I3:I8">E3*F3*0.8</f>
        <v>2240</v>
      </c>
      <c r="J3" s="13"/>
    </row>
    <row r="4" spans="1:10" s="16" customFormat="1" ht="18.75" customHeight="1">
      <c r="A4" s="13">
        <v>2</v>
      </c>
      <c r="B4" s="13" t="s">
        <v>180</v>
      </c>
      <c r="C4" s="14">
        <v>9787121113468</v>
      </c>
      <c r="D4" s="13" t="s">
        <v>53</v>
      </c>
      <c r="E4" s="10">
        <v>33</v>
      </c>
      <c r="F4" s="10">
        <v>70</v>
      </c>
      <c r="G4" s="18">
        <f aca="true" t="shared" si="1" ref="G4:G10">E4*F4</f>
        <v>2310</v>
      </c>
      <c r="H4" s="11">
        <v>0.8</v>
      </c>
      <c r="I4" s="15">
        <f t="shared" si="0"/>
        <v>1848</v>
      </c>
      <c r="J4" s="13"/>
    </row>
    <row r="5" spans="1:10" s="16" customFormat="1" ht="18.75" customHeight="1">
      <c r="A5" s="13">
        <v>3</v>
      </c>
      <c r="B5" s="13" t="s">
        <v>182</v>
      </c>
      <c r="C5" s="14">
        <v>9787565407086</v>
      </c>
      <c r="D5" s="13" t="s">
        <v>54</v>
      </c>
      <c r="E5" s="10">
        <v>24</v>
      </c>
      <c r="F5" s="10">
        <v>70</v>
      </c>
      <c r="G5" s="18">
        <f t="shared" si="1"/>
        <v>1680</v>
      </c>
      <c r="H5" s="11">
        <v>0.8</v>
      </c>
      <c r="I5" s="15">
        <f t="shared" si="0"/>
        <v>1344</v>
      </c>
      <c r="J5" s="13"/>
    </row>
    <row r="6" spans="1:10" s="16" customFormat="1" ht="18.75" customHeight="1">
      <c r="A6" s="13">
        <v>4</v>
      </c>
      <c r="B6" s="13" t="s">
        <v>115</v>
      </c>
      <c r="C6" s="14">
        <v>9787300208404</v>
      </c>
      <c r="D6" s="13" t="s">
        <v>116</v>
      </c>
      <c r="E6" s="10">
        <v>36</v>
      </c>
      <c r="F6" s="10">
        <v>70</v>
      </c>
      <c r="G6" s="18">
        <f t="shared" si="1"/>
        <v>2520</v>
      </c>
      <c r="H6" s="11">
        <v>0.8</v>
      </c>
      <c r="I6" s="15">
        <f t="shared" si="0"/>
        <v>2016</v>
      </c>
      <c r="J6" s="13"/>
    </row>
    <row r="7" spans="1:10" s="16" customFormat="1" ht="18.75" customHeight="1">
      <c r="A7" s="13">
        <v>5</v>
      </c>
      <c r="B7" s="13" t="s">
        <v>159</v>
      </c>
      <c r="C7" s="14">
        <v>9787561187036</v>
      </c>
      <c r="D7" s="13" t="s">
        <v>117</v>
      </c>
      <c r="E7" s="10">
        <v>23</v>
      </c>
      <c r="F7" s="10">
        <v>70</v>
      </c>
      <c r="G7" s="18">
        <f t="shared" si="1"/>
        <v>1610</v>
      </c>
      <c r="H7" s="11">
        <v>0.8</v>
      </c>
      <c r="I7" s="15">
        <f t="shared" si="0"/>
        <v>1288</v>
      </c>
      <c r="J7" s="13"/>
    </row>
    <row r="8" spans="1:10" s="16" customFormat="1" ht="18.75" customHeight="1">
      <c r="A8" s="13">
        <v>6</v>
      </c>
      <c r="B8" s="13" t="s">
        <v>118</v>
      </c>
      <c r="C8" s="14" t="s">
        <v>105</v>
      </c>
      <c r="D8" s="13" t="s">
        <v>119</v>
      </c>
      <c r="E8" s="10">
        <v>40</v>
      </c>
      <c r="F8" s="10">
        <v>70</v>
      </c>
      <c r="G8" s="18">
        <f t="shared" si="1"/>
        <v>2800</v>
      </c>
      <c r="H8" s="11">
        <v>0.8</v>
      </c>
      <c r="I8" s="15">
        <f t="shared" si="0"/>
        <v>2240</v>
      </c>
      <c r="J8" s="13"/>
    </row>
    <row r="9" spans="1:10" s="16" customFormat="1" ht="18.75" customHeight="1">
      <c r="A9" s="13"/>
      <c r="B9" s="13"/>
      <c r="C9" s="14"/>
      <c r="D9" s="13" t="s">
        <v>190</v>
      </c>
      <c r="E9" s="10">
        <v>5</v>
      </c>
      <c r="F9" s="10">
        <v>70</v>
      </c>
      <c r="G9" s="18">
        <f t="shared" si="1"/>
        <v>350</v>
      </c>
      <c r="H9" s="11">
        <v>1</v>
      </c>
      <c r="I9" s="15">
        <f>E9*F9</f>
        <v>350</v>
      </c>
      <c r="J9" s="13"/>
    </row>
    <row r="10" spans="1:10" s="16" customFormat="1" ht="18.75" customHeight="1">
      <c r="A10" s="13"/>
      <c r="B10" s="13"/>
      <c r="C10" s="14"/>
      <c r="D10" s="13" t="s">
        <v>206</v>
      </c>
      <c r="E10" s="10">
        <v>3.6</v>
      </c>
      <c r="F10" s="10">
        <v>70</v>
      </c>
      <c r="G10" s="18">
        <f t="shared" si="1"/>
        <v>252</v>
      </c>
      <c r="H10" s="11">
        <v>1</v>
      </c>
      <c r="I10" s="15">
        <f>E10*F10</f>
        <v>252</v>
      </c>
      <c r="J10" s="13"/>
    </row>
    <row r="11" spans="1:10" s="16" customFormat="1" ht="18.75" customHeight="1">
      <c r="A11" s="13"/>
      <c r="B11" s="13"/>
      <c r="C11" s="14"/>
      <c r="D11" s="13"/>
      <c r="E11" s="10"/>
      <c r="F11" s="10"/>
      <c r="G11" s="18"/>
      <c r="H11" s="11"/>
      <c r="I11" s="15"/>
      <c r="J11" s="13"/>
    </row>
    <row r="12" spans="1:10" s="16" customFormat="1" ht="18.75" customHeight="1">
      <c r="A12" s="13"/>
      <c r="B12" s="13"/>
      <c r="C12" s="14" t="s">
        <v>162</v>
      </c>
      <c r="D12" s="13"/>
      <c r="E12" s="10"/>
      <c r="F12" s="10"/>
      <c r="G12" s="18">
        <f>SUM(G3:G11)</f>
        <v>14322</v>
      </c>
      <c r="H12" s="11"/>
      <c r="I12" s="15">
        <f>SUM(I3:I11)</f>
        <v>11578</v>
      </c>
      <c r="J12" s="13"/>
    </row>
    <row r="13" spans="1:10" s="16" customFormat="1" ht="49.5" customHeight="1">
      <c r="A13" s="17" t="s">
        <v>167</v>
      </c>
      <c r="B13" s="54" t="s">
        <v>247</v>
      </c>
      <c r="C13" s="55"/>
      <c r="D13" s="55"/>
      <c r="E13" s="55"/>
      <c r="F13" s="55"/>
      <c r="G13" s="55"/>
      <c r="H13" s="55"/>
      <c r="I13" s="55"/>
      <c r="J13" s="55"/>
    </row>
    <row r="14" spans="1:10" s="16" customFormat="1" ht="18.75" customHeight="1">
      <c r="A14" s="56" t="s">
        <v>168</v>
      </c>
      <c r="B14" s="56"/>
      <c r="C14" s="56"/>
      <c r="D14" s="56"/>
      <c r="E14" s="56"/>
      <c r="F14" s="56"/>
      <c r="G14" s="56"/>
      <c r="H14" s="56"/>
      <c r="I14" s="56"/>
      <c r="J14" s="56"/>
    </row>
    <row r="15" spans="3:9" s="2" customFormat="1" ht="13.5">
      <c r="C15" s="8"/>
      <c r="E15" s="3"/>
      <c r="F15" s="3"/>
      <c r="G15" s="19"/>
      <c r="H15" s="4"/>
      <c r="I15" s="5"/>
    </row>
    <row r="16" spans="3:9" s="2" customFormat="1" ht="13.5">
      <c r="C16" s="8"/>
      <c r="E16" s="3"/>
      <c r="F16" s="3"/>
      <c r="G16" s="19"/>
      <c r="H16" s="4"/>
      <c r="I16" s="5"/>
    </row>
  </sheetData>
  <sheetProtection/>
  <mergeCells count="3">
    <mergeCell ref="A1:J1"/>
    <mergeCell ref="B13:J13"/>
    <mergeCell ref="A14:J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5"/>
  <sheetViews>
    <sheetView showZeros="0" zoomScalePageLayoutView="0" workbookViewId="0" topLeftCell="A1">
      <selection activeCell="F8" sqref="F8"/>
    </sheetView>
  </sheetViews>
  <sheetFormatPr defaultColWidth="9.00390625" defaultRowHeight="14.25"/>
  <cols>
    <col min="1" max="1" width="4.625" style="0" customWidth="1"/>
    <col min="2" max="2" width="10.50390625" style="0" customWidth="1"/>
    <col min="3" max="3" width="16.125" style="9" customWidth="1"/>
    <col min="4" max="4" width="36.75390625" style="0" customWidth="1"/>
    <col min="5" max="5" width="6.75390625" style="1" customWidth="1"/>
    <col min="6" max="6" width="5.25390625" style="1" bestFit="1" customWidth="1"/>
    <col min="7" max="7" width="9.625" style="20" customWidth="1"/>
    <col min="8" max="8" width="6.25390625" style="6" customWidth="1"/>
    <col min="9" max="9" width="10.50390625" style="7" bestFit="1" customWidth="1"/>
  </cols>
  <sheetData>
    <row r="1" spans="1:10" s="12" customFormat="1" ht="26.25" customHeight="1">
      <c r="A1" s="53" t="s">
        <v>32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16" customFormat="1" ht="18.75" customHeight="1">
      <c r="A2" s="13" t="s">
        <v>178</v>
      </c>
      <c r="B2" s="13" t="s">
        <v>161</v>
      </c>
      <c r="C2" s="14" t="s">
        <v>163</v>
      </c>
      <c r="D2" s="13" t="s">
        <v>164</v>
      </c>
      <c r="E2" s="10" t="s">
        <v>165</v>
      </c>
      <c r="F2" s="10" t="s">
        <v>171</v>
      </c>
      <c r="G2" s="18" t="s">
        <v>166</v>
      </c>
      <c r="H2" s="11" t="s">
        <v>179</v>
      </c>
      <c r="I2" s="15" t="s">
        <v>172</v>
      </c>
      <c r="J2" s="13" t="s">
        <v>178</v>
      </c>
    </row>
    <row r="3" spans="1:10" s="16" customFormat="1" ht="18.75" customHeight="1">
      <c r="A3" s="13">
        <v>1</v>
      </c>
      <c r="B3" s="13" t="s">
        <v>124</v>
      </c>
      <c r="C3" s="14" t="s">
        <v>58</v>
      </c>
      <c r="D3" s="13" t="s">
        <v>125</v>
      </c>
      <c r="E3" s="10">
        <v>38.8</v>
      </c>
      <c r="F3" s="10">
        <f>55-6</f>
        <v>49</v>
      </c>
      <c r="G3" s="18">
        <f>E3*F3</f>
        <v>1901.1999999999998</v>
      </c>
      <c r="H3" s="11">
        <v>0.8</v>
      </c>
      <c r="I3" s="15">
        <f>E3*F3*0.8</f>
        <v>1520.96</v>
      </c>
      <c r="J3" s="13"/>
    </row>
    <row r="4" spans="1:10" s="16" customFormat="1" ht="18.75" customHeight="1">
      <c r="A4" s="13">
        <v>2</v>
      </c>
      <c r="B4" s="13" t="s">
        <v>169</v>
      </c>
      <c r="C4" s="14">
        <v>9787512116801</v>
      </c>
      <c r="D4" s="13" t="s">
        <v>183</v>
      </c>
      <c r="E4" s="10">
        <v>42</v>
      </c>
      <c r="F4" s="10">
        <f>55-6</f>
        <v>49</v>
      </c>
      <c r="G4" s="18">
        <f aca="true" t="shared" si="0" ref="G4:G10">E4*F4</f>
        <v>2058</v>
      </c>
      <c r="H4" s="11">
        <v>0.8</v>
      </c>
      <c r="I4" s="15">
        <f aca="true" t="shared" si="1" ref="I4:I10">E4*F4*0.8</f>
        <v>1646.4</v>
      </c>
      <c r="J4" s="13"/>
    </row>
    <row r="5" spans="1:10" s="16" customFormat="1" ht="18.75" customHeight="1">
      <c r="A5" s="13">
        <v>3</v>
      </c>
      <c r="B5" s="13" t="s">
        <v>177</v>
      </c>
      <c r="C5" s="14" t="s">
        <v>126</v>
      </c>
      <c r="D5" s="13" t="s">
        <v>127</v>
      </c>
      <c r="E5" s="10">
        <v>45</v>
      </c>
      <c r="F5" s="10">
        <f>55-6</f>
        <v>49</v>
      </c>
      <c r="G5" s="18">
        <f t="shared" si="0"/>
        <v>2205</v>
      </c>
      <c r="H5" s="11">
        <v>0.8</v>
      </c>
      <c r="I5" s="15">
        <f t="shared" si="1"/>
        <v>1764</v>
      </c>
      <c r="J5" s="13"/>
    </row>
    <row r="6" spans="1:10" s="16" customFormat="1" ht="18.75" customHeight="1">
      <c r="A6" s="13">
        <v>4</v>
      </c>
      <c r="B6" s="13" t="s">
        <v>169</v>
      </c>
      <c r="C6" s="14">
        <v>9787302393948</v>
      </c>
      <c r="D6" s="13" t="s">
        <v>128</v>
      </c>
      <c r="E6" s="10">
        <v>45</v>
      </c>
      <c r="F6" s="10">
        <f>55-6</f>
        <v>49</v>
      </c>
      <c r="G6" s="18">
        <f t="shared" si="0"/>
        <v>2205</v>
      </c>
      <c r="H6" s="11">
        <v>0.8</v>
      </c>
      <c r="I6" s="15">
        <f t="shared" si="1"/>
        <v>1764</v>
      </c>
      <c r="J6" s="13"/>
    </row>
    <row r="7" spans="1:10" s="16" customFormat="1" ht="18.75" customHeight="1">
      <c r="A7" s="13"/>
      <c r="B7" s="13"/>
      <c r="C7" s="14"/>
      <c r="D7" s="13" t="s">
        <v>190</v>
      </c>
      <c r="E7" s="10">
        <v>5</v>
      </c>
      <c r="F7" s="10">
        <f>55-6</f>
        <v>49</v>
      </c>
      <c r="G7" s="18">
        <f t="shared" si="0"/>
        <v>245</v>
      </c>
      <c r="H7" s="11">
        <v>1</v>
      </c>
      <c r="I7" s="15">
        <f>E7*F7</f>
        <v>245</v>
      </c>
      <c r="J7" s="13"/>
    </row>
    <row r="8" spans="1:10" s="16" customFormat="1" ht="18.75" customHeight="1">
      <c r="A8" s="13"/>
      <c r="B8" s="13"/>
      <c r="C8" s="14"/>
      <c r="D8" s="13" t="s">
        <v>198</v>
      </c>
      <c r="E8" s="10">
        <v>3.6</v>
      </c>
      <c r="F8" s="10">
        <v>49</v>
      </c>
      <c r="G8" s="18">
        <f t="shared" si="0"/>
        <v>176.4</v>
      </c>
      <c r="H8" s="11">
        <v>1</v>
      </c>
      <c r="I8" s="15">
        <f>E8*F8</f>
        <v>176.4</v>
      </c>
      <c r="J8" s="13"/>
    </row>
    <row r="9" spans="1:10" s="16" customFormat="1" ht="18.75" customHeight="1">
      <c r="A9" s="13"/>
      <c r="B9" s="13"/>
      <c r="C9" s="14"/>
      <c r="D9" s="13"/>
      <c r="E9" s="10"/>
      <c r="F9" s="10"/>
      <c r="G9" s="18">
        <f t="shared" si="0"/>
        <v>0</v>
      </c>
      <c r="H9" s="11"/>
      <c r="I9" s="15">
        <f t="shared" si="1"/>
        <v>0</v>
      </c>
      <c r="J9" s="13"/>
    </row>
    <row r="10" spans="1:10" s="16" customFormat="1" ht="18.75" customHeight="1">
      <c r="A10" s="13"/>
      <c r="B10" s="13"/>
      <c r="C10" s="14"/>
      <c r="D10" s="13"/>
      <c r="E10" s="10"/>
      <c r="F10" s="10"/>
      <c r="G10" s="18">
        <f t="shared" si="0"/>
        <v>0</v>
      </c>
      <c r="H10" s="11"/>
      <c r="I10" s="15">
        <f t="shared" si="1"/>
        <v>0</v>
      </c>
      <c r="J10" s="13"/>
    </row>
    <row r="11" spans="1:10" s="16" customFormat="1" ht="18.75" customHeight="1">
      <c r="A11" s="13"/>
      <c r="B11" s="13"/>
      <c r="C11" s="14" t="s">
        <v>162</v>
      </c>
      <c r="D11" s="13"/>
      <c r="E11" s="10"/>
      <c r="F11" s="10"/>
      <c r="G11" s="18">
        <f>SUM(G3:G10)</f>
        <v>8790.6</v>
      </c>
      <c r="H11" s="11"/>
      <c r="I11" s="15">
        <f>SUM(I3:I10)</f>
        <v>7116.76</v>
      </c>
      <c r="J11" s="13"/>
    </row>
    <row r="12" spans="1:10" s="16" customFormat="1" ht="49.5" customHeight="1">
      <c r="A12" s="17" t="s">
        <v>167</v>
      </c>
      <c r="B12" s="54" t="s">
        <v>247</v>
      </c>
      <c r="C12" s="55"/>
      <c r="D12" s="55"/>
      <c r="E12" s="55"/>
      <c r="F12" s="55"/>
      <c r="G12" s="55"/>
      <c r="H12" s="55"/>
      <c r="I12" s="55"/>
      <c r="J12" s="55"/>
    </row>
    <row r="13" spans="1:10" s="16" customFormat="1" ht="18.75" customHeight="1">
      <c r="A13" s="56" t="s">
        <v>168</v>
      </c>
      <c r="B13" s="56"/>
      <c r="C13" s="56"/>
      <c r="D13" s="56"/>
      <c r="E13" s="56"/>
      <c r="F13" s="56"/>
      <c r="G13" s="56"/>
      <c r="H13" s="56"/>
      <c r="I13" s="56"/>
      <c r="J13" s="56"/>
    </row>
    <row r="14" spans="3:9" s="2" customFormat="1" ht="13.5">
      <c r="C14" s="8"/>
      <c r="E14" s="3"/>
      <c r="F14" s="3"/>
      <c r="G14" s="19"/>
      <c r="H14" s="4"/>
      <c r="I14" s="5"/>
    </row>
    <row r="15" spans="3:9" s="2" customFormat="1" ht="13.5">
      <c r="C15" s="8"/>
      <c r="E15" s="3"/>
      <c r="F15" s="3"/>
      <c r="G15" s="19"/>
      <c r="H15" s="4"/>
      <c r="I15" s="5"/>
    </row>
  </sheetData>
  <sheetProtection/>
  <mergeCells count="3">
    <mergeCell ref="A1:J1"/>
    <mergeCell ref="B12:J12"/>
    <mergeCell ref="A13:J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5"/>
  <sheetViews>
    <sheetView showZeros="0" zoomScalePageLayoutView="0" workbookViewId="0" topLeftCell="A1">
      <selection activeCell="E11" sqref="E11"/>
    </sheetView>
  </sheetViews>
  <sheetFormatPr defaultColWidth="9.00390625" defaultRowHeight="14.25"/>
  <cols>
    <col min="1" max="1" width="4.625" style="0" customWidth="1"/>
    <col min="2" max="2" width="10.50390625" style="0" customWidth="1"/>
    <col min="3" max="3" width="16.125" style="9" customWidth="1"/>
    <col min="4" max="4" width="36.75390625" style="0" customWidth="1"/>
    <col min="5" max="5" width="6.75390625" style="1" customWidth="1"/>
    <col min="6" max="6" width="5.25390625" style="1" bestFit="1" customWidth="1"/>
    <col min="7" max="7" width="9.625" style="20" customWidth="1"/>
    <col min="8" max="8" width="6.25390625" style="6" customWidth="1"/>
    <col min="9" max="9" width="10.50390625" style="7" bestFit="1" customWidth="1"/>
  </cols>
  <sheetData>
    <row r="1" spans="1:10" s="12" customFormat="1" ht="26.25" customHeight="1">
      <c r="A1" s="53" t="s">
        <v>31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16" customFormat="1" ht="18.75" customHeight="1">
      <c r="A2" s="13" t="s">
        <v>178</v>
      </c>
      <c r="B2" s="13" t="s">
        <v>161</v>
      </c>
      <c r="C2" s="14" t="s">
        <v>163</v>
      </c>
      <c r="D2" s="13" t="s">
        <v>164</v>
      </c>
      <c r="E2" s="10" t="s">
        <v>165</v>
      </c>
      <c r="F2" s="10" t="s">
        <v>171</v>
      </c>
      <c r="G2" s="18" t="s">
        <v>166</v>
      </c>
      <c r="H2" s="11" t="s">
        <v>179</v>
      </c>
      <c r="I2" s="15" t="s">
        <v>172</v>
      </c>
      <c r="J2" s="13" t="s">
        <v>178</v>
      </c>
    </row>
    <row r="3" spans="1:10" s="16" customFormat="1" ht="18.75" customHeight="1">
      <c r="A3" s="13">
        <v>1</v>
      </c>
      <c r="B3" s="13" t="s">
        <v>157</v>
      </c>
      <c r="C3" s="14">
        <v>9787300198255</v>
      </c>
      <c r="D3" s="13" t="s">
        <v>69</v>
      </c>
      <c r="E3" s="10">
        <v>27</v>
      </c>
      <c r="F3" s="10">
        <f>45-5</f>
        <v>40</v>
      </c>
      <c r="G3" s="18">
        <f>E3*F3</f>
        <v>1080</v>
      </c>
      <c r="H3" s="11">
        <v>0.8</v>
      </c>
      <c r="I3" s="15">
        <f>E3*F3*0.8</f>
        <v>864</v>
      </c>
      <c r="J3" s="13"/>
    </row>
    <row r="4" spans="1:10" s="16" customFormat="1" ht="18.75" customHeight="1">
      <c r="A4" s="13">
        <v>2</v>
      </c>
      <c r="B4" s="13" t="s">
        <v>180</v>
      </c>
      <c r="C4" s="14">
        <v>9787121063602</v>
      </c>
      <c r="D4" s="13" t="s">
        <v>64</v>
      </c>
      <c r="E4" s="10">
        <v>23.5</v>
      </c>
      <c r="F4" s="10">
        <f>45-44</f>
        <v>1</v>
      </c>
      <c r="G4" s="18">
        <f aca="true" t="shared" si="0" ref="G4:G10">E4*F4</f>
        <v>23.5</v>
      </c>
      <c r="H4" s="11">
        <v>0.8</v>
      </c>
      <c r="I4" s="15">
        <f aca="true" t="shared" si="1" ref="I4:I10">E4*F4*0.8</f>
        <v>18.8</v>
      </c>
      <c r="J4" s="13"/>
    </row>
    <row r="5" spans="1:10" s="16" customFormat="1" ht="18.75" customHeight="1">
      <c r="A5" s="13">
        <v>3</v>
      </c>
      <c r="B5" s="13" t="s">
        <v>180</v>
      </c>
      <c r="C5" s="14">
        <v>9787121189135</v>
      </c>
      <c r="D5" s="13" t="s">
        <v>51</v>
      </c>
      <c r="E5" s="10">
        <v>28</v>
      </c>
      <c r="F5" s="10">
        <f>45-6</f>
        <v>39</v>
      </c>
      <c r="G5" s="18">
        <f t="shared" si="0"/>
        <v>1092</v>
      </c>
      <c r="H5" s="11">
        <v>0.8</v>
      </c>
      <c r="I5" s="15">
        <f t="shared" si="1"/>
        <v>873.6</v>
      </c>
      <c r="J5" s="13"/>
    </row>
    <row r="6" spans="1:10" s="16" customFormat="1" ht="18.75" customHeight="1">
      <c r="A6" s="13">
        <v>4</v>
      </c>
      <c r="B6" s="13" t="s">
        <v>170</v>
      </c>
      <c r="C6" s="14">
        <v>9787111369073</v>
      </c>
      <c r="D6" s="13" t="s">
        <v>109</v>
      </c>
      <c r="E6" s="10">
        <v>34</v>
      </c>
      <c r="F6" s="10">
        <f>45-17</f>
        <v>28</v>
      </c>
      <c r="G6" s="18">
        <f t="shared" si="0"/>
        <v>952</v>
      </c>
      <c r="H6" s="11">
        <v>0.8</v>
      </c>
      <c r="I6" s="15">
        <f t="shared" si="1"/>
        <v>761.6</v>
      </c>
      <c r="J6" s="13"/>
    </row>
    <row r="7" spans="1:10" s="16" customFormat="1" ht="18.75" customHeight="1">
      <c r="A7" s="13">
        <v>5</v>
      </c>
      <c r="B7" s="13" t="s">
        <v>52</v>
      </c>
      <c r="C7" s="14">
        <v>9787563538683</v>
      </c>
      <c r="D7" s="13" t="s">
        <v>112</v>
      </c>
      <c r="E7" s="10">
        <v>39.8</v>
      </c>
      <c r="F7" s="10">
        <f>45-6</f>
        <v>39</v>
      </c>
      <c r="G7" s="18">
        <f t="shared" si="0"/>
        <v>1552.1999999999998</v>
      </c>
      <c r="H7" s="11">
        <v>0.8</v>
      </c>
      <c r="I7" s="15">
        <f t="shared" si="1"/>
        <v>1241.76</v>
      </c>
      <c r="J7" s="13"/>
    </row>
    <row r="8" spans="1:10" s="16" customFormat="1" ht="18.75" customHeight="1">
      <c r="A8" s="13"/>
      <c r="B8" s="13"/>
      <c r="C8" s="14"/>
      <c r="D8" s="13" t="s">
        <v>190</v>
      </c>
      <c r="E8" s="10">
        <v>5</v>
      </c>
      <c r="F8" s="10">
        <f>45-6</f>
        <v>39</v>
      </c>
      <c r="G8" s="18">
        <f t="shared" si="0"/>
        <v>195</v>
      </c>
      <c r="H8" s="11">
        <v>1</v>
      </c>
      <c r="I8" s="15">
        <f>E8*F8</f>
        <v>195</v>
      </c>
      <c r="J8" s="13"/>
    </row>
    <row r="9" spans="1:10" s="16" customFormat="1" ht="18.75" customHeight="1">
      <c r="A9" s="13"/>
      <c r="B9" s="13"/>
      <c r="C9" s="14"/>
      <c r="D9" s="13" t="s">
        <v>199</v>
      </c>
      <c r="E9" s="10">
        <v>4.4</v>
      </c>
      <c r="F9" s="10">
        <v>39</v>
      </c>
      <c r="G9" s="18">
        <f t="shared" si="0"/>
        <v>171.60000000000002</v>
      </c>
      <c r="H9" s="11">
        <v>1</v>
      </c>
      <c r="I9" s="15">
        <f>E9*F9</f>
        <v>171.60000000000002</v>
      </c>
      <c r="J9" s="13"/>
    </row>
    <row r="10" spans="1:10" s="16" customFormat="1" ht="18.75" customHeight="1">
      <c r="A10" s="13"/>
      <c r="B10" s="13"/>
      <c r="C10" s="14"/>
      <c r="D10" s="13"/>
      <c r="E10" s="10"/>
      <c r="F10" s="10"/>
      <c r="G10" s="18">
        <f t="shared" si="0"/>
        <v>0</v>
      </c>
      <c r="H10" s="11"/>
      <c r="I10" s="15">
        <f t="shared" si="1"/>
        <v>0</v>
      </c>
      <c r="J10" s="13"/>
    </row>
    <row r="11" spans="1:10" s="16" customFormat="1" ht="18.75" customHeight="1">
      <c r="A11" s="13"/>
      <c r="B11" s="13"/>
      <c r="C11" s="14" t="s">
        <v>162</v>
      </c>
      <c r="D11" s="13"/>
      <c r="E11" s="10"/>
      <c r="F11" s="10"/>
      <c r="G11" s="18">
        <f>SUM(G3:G10)</f>
        <v>5066.3</v>
      </c>
      <c r="H11" s="11"/>
      <c r="I11" s="15">
        <f>SUM(I3:I10)</f>
        <v>4126.360000000001</v>
      </c>
      <c r="J11" s="13"/>
    </row>
    <row r="12" spans="1:10" s="16" customFormat="1" ht="49.5" customHeight="1">
      <c r="A12" s="17" t="s">
        <v>167</v>
      </c>
      <c r="B12" s="54" t="s">
        <v>247</v>
      </c>
      <c r="C12" s="55"/>
      <c r="D12" s="55"/>
      <c r="E12" s="55"/>
      <c r="F12" s="55"/>
      <c r="G12" s="55"/>
      <c r="H12" s="55"/>
      <c r="I12" s="55"/>
      <c r="J12" s="55"/>
    </row>
    <row r="13" spans="1:10" s="16" customFormat="1" ht="18.75" customHeight="1">
      <c r="A13" s="56" t="s">
        <v>168</v>
      </c>
      <c r="B13" s="56"/>
      <c r="C13" s="56"/>
      <c r="D13" s="56"/>
      <c r="E13" s="56"/>
      <c r="F13" s="56"/>
      <c r="G13" s="56"/>
      <c r="H13" s="56"/>
      <c r="I13" s="56"/>
      <c r="J13" s="56"/>
    </row>
    <row r="14" spans="3:9" s="2" customFormat="1" ht="13.5">
      <c r="C14" s="8"/>
      <c r="E14" s="3"/>
      <c r="F14" s="3"/>
      <c r="G14" s="19"/>
      <c r="H14" s="4"/>
      <c r="I14" s="5"/>
    </row>
    <row r="15" spans="3:9" s="2" customFormat="1" ht="13.5">
      <c r="C15" s="8"/>
      <c r="E15" s="3"/>
      <c r="F15" s="3"/>
      <c r="G15" s="19"/>
      <c r="H15" s="4"/>
      <c r="I15" s="5"/>
    </row>
  </sheetData>
  <sheetProtection/>
  <mergeCells count="3">
    <mergeCell ref="A1:J1"/>
    <mergeCell ref="B12:J12"/>
    <mergeCell ref="A13:J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5"/>
  <sheetViews>
    <sheetView showZeros="0" zoomScalePageLayoutView="0" workbookViewId="0" topLeftCell="A1">
      <selection activeCell="G11" sqref="G11"/>
    </sheetView>
  </sheetViews>
  <sheetFormatPr defaultColWidth="9.00390625" defaultRowHeight="14.25"/>
  <cols>
    <col min="1" max="1" width="4.625" style="0" customWidth="1"/>
    <col min="2" max="2" width="10.50390625" style="0" customWidth="1"/>
    <col min="3" max="3" width="16.125" style="9" customWidth="1"/>
    <col min="4" max="4" width="36.75390625" style="0" customWidth="1"/>
    <col min="5" max="5" width="6.75390625" style="1" customWidth="1"/>
    <col min="6" max="6" width="5.25390625" style="1" bestFit="1" customWidth="1"/>
    <col min="7" max="7" width="9.625" style="20" customWidth="1"/>
    <col min="8" max="8" width="6.25390625" style="6" customWidth="1"/>
    <col min="9" max="9" width="10.50390625" style="7" bestFit="1" customWidth="1"/>
  </cols>
  <sheetData>
    <row r="1" spans="1:10" s="12" customFormat="1" ht="26.25" customHeight="1">
      <c r="A1" s="53" t="s">
        <v>29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16" customFormat="1" ht="18.75" customHeight="1">
      <c r="A2" s="13" t="s">
        <v>178</v>
      </c>
      <c r="B2" s="13" t="s">
        <v>161</v>
      </c>
      <c r="C2" s="14" t="s">
        <v>163</v>
      </c>
      <c r="D2" s="13" t="s">
        <v>164</v>
      </c>
      <c r="E2" s="10" t="s">
        <v>165</v>
      </c>
      <c r="F2" s="10" t="s">
        <v>171</v>
      </c>
      <c r="G2" s="18" t="s">
        <v>166</v>
      </c>
      <c r="H2" s="11" t="s">
        <v>179</v>
      </c>
      <c r="I2" s="15" t="s">
        <v>172</v>
      </c>
      <c r="J2" s="13" t="s">
        <v>178</v>
      </c>
    </row>
    <row r="3" spans="1:10" s="16" customFormat="1" ht="18.75" customHeight="1">
      <c r="A3" s="13">
        <v>1</v>
      </c>
      <c r="B3" s="13" t="s">
        <v>180</v>
      </c>
      <c r="C3" s="14">
        <v>9787121063602</v>
      </c>
      <c r="D3" s="13" t="s">
        <v>64</v>
      </c>
      <c r="E3" s="10">
        <v>23.5</v>
      </c>
      <c r="F3" s="10">
        <f>32-32</f>
        <v>0</v>
      </c>
      <c r="G3" s="18">
        <f>E3*F3</f>
        <v>0</v>
      </c>
      <c r="H3" s="11">
        <v>0.8</v>
      </c>
      <c r="I3" s="15">
        <f>E3*F3*0.8</f>
        <v>0</v>
      </c>
      <c r="J3" s="13"/>
    </row>
    <row r="4" spans="1:10" s="16" customFormat="1" ht="18.75" customHeight="1">
      <c r="A4" s="13">
        <v>2</v>
      </c>
      <c r="B4" s="13" t="s">
        <v>180</v>
      </c>
      <c r="C4" s="14">
        <v>9787121189135</v>
      </c>
      <c r="D4" s="13" t="s">
        <v>51</v>
      </c>
      <c r="E4" s="10">
        <v>28</v>
      </c>
      <c r="F4" s="10">
        <f>32-6</f>
        <v>26</v>
      </c>
      <c r="G4" s="18">
        <f aca="true" t="shared" si="0" ref="G4:G10">E4*F4</f>
        <v>728</v>
      </c>
      <c r="H4" s="11">
        <v>0.8</v>
      </c>
      <c r="I4" s="15">
        <f aca="true" t="shared" si="1" ref="I4:I10">E4*F4*0.8</f>
        <v>582.4</v>
      </c>
      <c r="J4" s="13"/>
    </row>
    <row r="5" spans="1:10" s="16" customFormat="1" ht="18.75" customHeight="1">
      <c r="A5" s="13">
        <v>3</v>
      </c>
      <c r="B5" s="13" t="s">
        <v>170</v>
      </c>
      <c r="C5" s="14">
        <v>9787111369073</v>
      </c>
      <c r="D5" s="13" t="s">
        <v>109</v>
      </c>
      <c r="E5" s="10">
        <v>34</v>
      </c>
      <c r="F5" s="10">
        <f>32-6-2</f>
        <v>24</v>
      </c>
      <c r="G5" s="18">
        <f t="shared" si="0"/>
        <v>816</v>
      </c>
      <c r="H5" s="11">
        <v>0.8</v>
      </c>
      <c r="I5" s="15">
        <f t="shared" si="1"/>
        <v>652.8000000000001</v>
      </c>
      <c r="J5" s="13"/>
    </row>
    <row r="6" spans="1:10" s="16" customFormat="1" ht="18.75" customHeight="1">
      <c r="A6" s="13">
        <v>4</v>
      </c>
      <c r="B6" s="13" t="s">
        <v>52</v>
      </c>
      <c r="C6" s="14">
        <v>9787563538683</v>
      </c>
      <c r="D6" s="13" t="s">
        <v>112</v>
      </c>
      <c r="E6" s="10">
        <v>39.8</v>
      </c>
      <c r="F6" s="10">
        <f>32-6</f>
        <v>26</v>
      </c>
      <c r="G6" s="18">
        <f t="shared" si="0"/>
        <v>1034.8</v>
      </c>
      <c r="H6" s="11">
        <v>0.8</v>
      </c>
      <c r="I6" s="15">
        <f>E6*F6*0.8</f>
        <v>827.84</v>
      </c>
      <c r="J6" s="13"/>
    </row>
    <row r="7" spans="1:10" s="16" customFormat="1" ht="18.75" customHeight="1">
      <c r="A7" s="13"/>
      <c r="B7" s="13"/>
      <c r="C7" s="14"/>
      <c r="D7" s="13" t="s">
        <v>190</v>
      </c>
      <c r="E7" s="10">
        <v>5</v>
      </c>
      <c r="F7" s="10">
        <f>32-6</f>
        <v>26</v>
      </c>
      <c r="G7" s="18">
        <f t="shared" si="0"/>
        <v>130</v>
      </c>
      <c r="H7" s="11">
        <v>1</v>
      </c>
      <c r="I7" s="15">
        <f>E7*F7</f>
        <v>130</v>
      </c>
      <c r="J7" s="13"/>
    </row>
    <row r="8" spans="1:10" s="16" customFormat="1" ht="18.75" customHeight="1">
      <c r="A8" s="13"/>
      <c r="B8" s="13"/>
      <c r="C8" s="14"/>
      <c r="D8" s="13" t="s">
        <v>199</v>
      </c>
      <c r="E8" s="10">
        <v>4.4</v>
      </c>
      <c r="F8" s="10">
        <v>26</v>
      </c>
      <c r="G8" s="18">
        <f t="shared" si="0"/>
        <v>114.4</v>
      </c>
      <c r="H8" s="11">
        <v>1</v>
      </c>
      <c r="I8" s="15">
        <f>E8*F8</f>
        <v>114.4</v>
      </c>
      <c r="J8" s="13"/>
    </row>
    <row r="9" spans="1:10" s="16" customFormat="1" ht="18.75" customHeight="1">
      <c r="A9" s="13"/>
      <c r="B9" s="13"/>
      <c r="C9" s="14"/>
      <c r="D9" s="13"/>
      <c r="E9" s="10"/>
      <c r="F9" s="10"/>
      <c r="G9" s="18">
        <f t="shared" si="0"/>
        <v>0</v>
      </c>
      <c r="H9" s="11"/>
      <c r="I9" s="15">
        <f t="shared" si="1"/>
        <v>0</v>
      </c>
      <c r="J9" s="13"/>
    </row>
    <row r="10" spans="1:10" s="16" customFormat="1" ht="18.75" customHeight="1">
      <c r="A10" s="13"/>
      <c r="B10" s="13"/>
      <c r="C10" s="14"/>
      <c r="D10" s="13"/>
      <c r="E10" s="10"/>
      <c r="F10" s="10"/>
      <c r="G10" s="18">
        <f t="shared" si="0"/>
        <v>0</v>
      </c>
      <c r="H10" s="11"/>
      <c r="I10" s="15">
        <f t="shared" si="1"/>
        <v>0</v>
      </c>
      <c r="J10" s="13"/>
    </row>
    <row r="11" spans="1:10" s="16" customFormat="1" ht="18.75" customHeight="1">
      <c r="A11" s="13"/>
      <c r="B11" s="13"/>
      <c r="C11" s="14" t="s">
        <v>162</v>
      </c>
      <c r="D11" s="13"/>
      <c r="E11" s="10"/>
      <c r="F11" s="10"/>
      <c r="G11" s="18">
        <f>SUM(G3:G10)</f>
        <v>2823.2000000000003</v>
      </c>
      <c r="H11" s="11"/>
      <c r="I11" s="15">
        <f>SUM(I3:I10)</f>
        <v>2307.44</v>
      </c>
      <c r="J11" s="13"/>
    </row>
    <row r="12" spans="1:10" s="16" customFormat="1" ht="49.5" customHeight="1">
      <c r="A12" s="17" t="s">
        <v>167</v>
      </c>
      <c r="B12" s="54" t="s">
        <v>247</v>
      </c>
      <c r="C12" s="55"/>
      <c r="D12" s="55"/>
      <c r="E12" s="55"/>
      <c r="F12" s="55"/>
      <c r="G12" s="55"/>
      <c r="H12" s="55"/>
      <c r="I12" s="55"/>
      <c r="J12" s="55"/>
    </row>
    <row r="13" spans="1:10" s="16" customFormat="1" ht="18.75" customHeight="1">
      <c r="A13" s="56" t="s">
        <v>168</v>
      </c>
      <c r="B13" s="56"/>
      <c r="C13" s="56"/>
      <c r="D13" s="56"/>
      <c r="E13" s="56"/>
      <c r="F13" s="56"/>
      <c r="G13" s="56"/>
      <c r="H13" s="56"/>
      <c r="I13" s="56"/>
      <c r="J13" s="56"/>
    </row>
    <row r="14" spans="3:9" s="2" customFormat="1" ht="13.5">
      <c r="C14" s="8"/>
      <c r="E14" s="3"/>
      <c r="F14" s="3"/>
      <c r="G14" s="19"/>
      <c r="H14" s="4"/>
      <c r="I14" s="5"/>
    </row>
    <row r="15" spans="3:9" s="2" customFormat="1" ht="13.5">
      <c r="C15" s="8"/>
      <c r="E15" s="3"/>
      <c r="F15" s="3"/>
      <c r="G15" s="19"/>
      <c r="H15" s="4"/>
      <c r="I15" s="5"/>
    </row>
  </sheetData>
  <sheetProtection/>
  <mergeCells count="3">
    <mergeCell ref="A1:J1"/>
    <mergeCell ref="B12:J12"/>
    <mergeCell ref="A13:J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6"/>
  <sheetViews>
    <sheetView showZeros="0" zoomScalePageLayoutView="0" workbookViewId="0" topLeftCell="A1">
      <selection activeCell="B13" sqref="B13:J13"/>
    </sheetView>
  </sheetViews>
  <sheetFormatPr defaultColWidth="9.00390625" defaultRowHeight="14.25"/>
  <cols>
    <col min="1" max="1" width="4.625" style="0" customWidth="1"/>
    <col min="2" max="2" width="10.50390625" style="0" customWidth="1"/>
    <col min="3" max="3" width="16.125" style="9" customWidth="1"/>
    <col min="4" max="4" width="36.75390625" style="0" customWidth="1"/>
    <col min="5" max="5" width="6.75390625" style="1" customWidth="1"/>
    <col min="6" max="6" width="5.25390625" style="1" bestFit="1" customWidth="1"/>
    <col min="7" max="7" width="9.625" style="20" customWidth="1"/>
    <col min="8" max="8" width="6.25390625" style="6" customWidth="1"/>
    <col min="9" max="9" width="10.50390625" style="7" bestFit="1" customWidth="1"/>
  </cols>
  <sheetData>
    <row r="1" spans="1:10" s="12" customFormat="1" ht="26.25" customHeight="1">
      <c r="A1" s="53" t="s">
        <v>26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16" customFormat="1" ht="18.75" customHeight="1">
      <c r="A2" s="13" t="s">
        <v>178</v>
      </c>
      <c r="B2" s="13" t="s">
        <v>161</v>
      </c>
      <c r="C2" s="14" t="s">
        <v>163</v>
      </c>
      <c r="D2" s="13" t="s">
        <v>164</v>
      </c>
      <c r="E2" s="10" t="s">
        <v>165</v>
      </c>
      <c r="F2" s="10" t="s">
        <v>171</v>
      </c>
      <c r="G2" s="18" t="s">
        <v>166</v>
      </c>
      <c r="H2" s="11" t="s">
        <v>179</v>
      </c>
      <c r="I2" s="15" t="s">
        <v>172</v>
      </c>
      <c r="J2" s="13" t="s">
        <v>178</v>
      </c>
    </row>
    <row r="3" spans="1:10" s="16" customFormat="1" ht="18.75" customHeight="1">
      <c r="A3" s="13">
        <v>1</v>
      </c>
      <c r="B3" s="13" t="s">
        <v>177</v>
      </c>
      <c r="C3" s="14">
        <v>9787560340432</v>
      </c>
      <c r="D3" s="13" t="s">
        <v>129</v>
      </c>
      <c r="E3" s="10">
        <v>38</v>
      </c>
      <c r="F3" s="10">
        <f>60-8</f>
        <v>52</v>
      </c>
      <c r="G3" s="18">
        <f>E3*F3</f>
        <v>1976</v>
      </c>
      <c r="H3" s="11">
        <v>0.8</v>
      </c>
      <c r="I3" s="15">
        <f>E3*F3*0.8</f>
        <v>1580.8000000000002</v>
      </c>
      <c r="J3" s="13"/>
    </row>
    <row r="4" spans="1:10" s="16" customFormat="1" ht="18.75" customHeight="1">
      <c r="A4" s="13">
        <v>2</v>
      </c>
      <c r="B4" s="13" t="s">
        <v>157</v>
      </c>
      <c r="C4" s="14">
        <v>9787300144917</v>
      </c>
      <c r="D4" s="13" t="s">
        <v>59</v>
      </c>
      <c r="E4" s="10">
        <v>33</v>
      </c>
      <c r="F4" s="10">
        <f>60-8</f>
        <v>52</v>
      </c>
      <c r="G4" s="18">
        <f aca="true" t="shared" si="0" ref="G4:G11">E4*F4</f>
        <v>1716</v>
      </c>
      <c r="H4" s="11">
        <v>0.8</v>
      </c>
      <c r="I4" s="15">
        <f aca="true" t="shared" si="1" ref="I4:I11">E4*F4*0.8</f>
        <v>1372.8000000000002</v>
      </c>
      <c r="J4" s="13"/>
    </row>
    <row r="5" spans="1:10" s="16" customFormat="1" ht="18.75" customHeight="1">
      <c r="A5" s="13">
        <v>3</v>
      </c>
      <c r="B5" s="13" t="s">
        <v>107</v>
      </c>
      <c r="C5" s="14">
        <v>9787567516717</v>
      </c>
      <c r="D5" s="13" t="s">
        <v>60</v>
      </c>
      <c r="E5" s="10">
        <v>45</v>
      </c>
      <c r="F5" s="10">
        <f>60-60</f>
        <v>0</v>
      </c>
      <c r="G5" s="18">
        <f t="shared" si="0"/>
        <v>0</v>
      </c>
      <c r="H5" s="11">
        <v>0.8</v>
      </c>
      <c r="I5" s="15">
        <f t="shared" si="1"/>
        <v>0</v>
      </c>
      <c r="J5" s="13" t="s">
        <v>187</v>
      </c>
    </row>
    <row r="6" spans="1:10" s="16" customFormat="1" ht="18.75" customHeight="1">
      <c r="A6" s="13">
        <v>4</v>
      </c>
      <c r="B6" s="13" t="s">
        <v>180</v>
      </c>
      <c r="C6" s="14" t="s">
        <v>61</v>
      </c>
      <c r="D6" s="13" t="s">
        <v>62</v>
      </c>
      <c r="E6" s="10">
        <v>35</v>
      </c>
      <c r="F6" s="10">
        <f>60-7</f>
        <v>53</v>
      </c>
      <c r="G6" s="18">
        <f t="shared" si="0"/>
        <v>1855</v>
      </c>
      <c r="H6" s="11">
        <v>0.8</v>
      </c>
      <c r="I6" s="15">
        <f t="shared" si="1"/>
        <v>1484</v>
      </c>
      <c r="J6" s="13"/>
    </row>
    <row r="7" spans="1:10" s="16" customFormat="1" ht="18.75" customHeight="1">
      <c r="A7" s="13">
        <v>5</v>
      </c>
      <c r="B7" s="13" t="s">
        <v>170</v>
      </c>
      <c r="C7" s="14">
        <v>9787111355649</v>
      </c>
      <c r="D7" s="13" t="s">
        <v>63</v>
      </c>
      <c r="E7" s="10">
        <v>26</v>
      </c>
      <c r="F7" s="10">
        <f>60-10</f>
        <v>50</v>
      </c>
      <c r="G7" s="18">
        <f t="shared" si="0"/>
        <v>1300</v>
      </c>
      <c r="H7" s="11">
        <v>0.8</v>
      </c>
      <c r="I7" s="15">
        <f t="shared" si="1"/>
        <v>1040</v>
      </c>
      <c r="J7" s="13"/>
    </row>
    <row r="8" spans="1:10" s="16" customFormat="1" ht="18.75" customHeight="1">
      <c r="A8" s="13">
        <v>6</v>
      </c>
      <c r="B8" s="13" t="s">
        <v>170</v>
      </c>
      <c r="C8" s="14">
        <v>9787111469577</v>
      </c>
      <c r="D8" s="13" t="s">
        <v>130</v>
      </c>
      <c r="E8" s="10">
        <v>36</v>
      </c>
      <c r="F8" s="10">
        <f>60-8</f>
        <v>52</v>
      </c>
      <c r="G8" s="18">
        <f t="shared" si="0"/>
        <v>1872</v>
      </c>
      <c r="H8" s="11">
        <v>0.8</v>
      </c>
      <c r="I8" s="15">
        <f t="shared" si="1"/>
        <v>1497.6000000000001</v>
      </c>
      <c r="J8" s="13" t="s">
        <v>189</v>
      </c>
    </row>
    <row r="9" spans="1:10" s="16" customFormat="1" ht="18.75" customHeight="1">
      <c r="A9" s="13"/>
      <c r="B9" s="13"/>
      <c r="C9" s="14"/>
      <c r="D9" s="13" t="s">
        <v>190</v>
      </c>
      <c r="E9" s="10">
        <v>5</v>
      </c>
      <c r="F9" s="10">
        <f>60-7</f>
        <v>53</v>
      </c>
      <c r="G9" s="18">
        <f t="shared" si="0"/>
        <v>265</v>
      </c>
      <c r="H9" s="11">
        <v>1</v>
      </c>
      <c r="I9" s="15">
        <f>E9*F9</f>
        <v>265</v>
      </c>
      <c r="J9" s="13"/>
    </row>
    <row r="10" spans="1:10" s="16" customFormat="1" ht="18.75" customHeight="1">
      <c r="A10" s="13"/>
      <c r="B10" s="13"/>
      <c r="C10" s="14"/>
      <c r="D10" s="13" t="s">
        <v>197</v>
      </c>
      <c r="E10" s="10">
        <v>4</v>
      </c>
      <c r="F10" s="10">
        <v>53</v>
      </c>
      <c r="G10" s="18">
        <f t="shared" si="0"/>
        <v>212</v>
      </c>
      <c r="H10" s="11">
        <v>1</v>
      </c>
      <c r="I10" s="15">
        <f>E10*F10</f>
        <v>212</v>
      </c>
      <c r="J10" s="13"/>
    </row>
    <row r="11" spans="1:10" s="16" customFormat="1" ht="18.75" customHeight="1">
      <c r="A11" s="13"/>
      <c r="B11" s="13"/>
      <c r="C11" s="14"/>
      <c r="D11" s="13"/>
      <c r="E11" s="10"/>
      <c r="F11" s="10"/>
      <c r="G11" s="18">
        <f t="shared" si="0"/>
        <v>0</v>
      </c>
      <c r="H11" s="11"/>
      <c r="I11" s="15">
        <f t="shared" si="1"/>
        <v>0</v>
      </c>
      <c r="J11" s="13"/>
    </row>
    <row r="12" spans="1:9" s="16" customFormat="1" ht="18.75" customHeight="1">
      <c r="A12" s="13"/>
      <c r="B12" s="16" t="s">
        <v>162</v>
      </c>
      <c r="G12" s="36">
        <f>SUM(G3:G11)</f>
        <v>9196</v>
      </c>
      <c r="I12" s="37">
        <f>SUM(I3:I11)</f>
        <v>7452.200000000001</v>
      </c>
    </row>
    <row r="13" spans="1:10" s="16" customFormat="1" ht="49.5" customHeight="1">
      <c r="A13" s="17" t="s">
        <v>167</v>
      </c>
      <c r="B13" s="54" t="s">
        <v>247</v>
      </c>
      <c r="C13" s="55"/>
      <c r="D13" s="55"/>
      <c r="E13" s="55"/>
      <c r="F13" s="55"/>
      <c r="G13" s="55"/>
      <c r="H13" s="55"/>
      <c r="I13" s="55"/>
      <c r="J13" s="55"/>
    </row>
    <row r="14" spans="1:10" s="16" customFormat="1" ht="18.75" customHeight="1">
      <c r="A14" s="56" t="s">
        <v>168</v>
      </c>
      <c r="B14" s="56"/>
      <c r="C14" s="56"/>
      <c r="D14" s="56"/>
      <c r="E14" s="56"/>
      <c r="F14" s="56"/>
      <c r="G14" s="56"/>
      <c r="H14" s="56"/>
      <c r="I14" s="56"/>
      <c r="J14" s="56"/>
    </row>
    <row r="15" spans="3:9" s="2" customFormat="1" ht="13.5">
      <c r="C15" s="8"/>
      <c r="E15" s="3"/>
      <c r="F15" s="3"/>
      <c r="G15" s="19"/>
      <c r="H15" s="4"/>
      <c r="I15" s="5"/>
    </row>
    <row r="16" spans="3:9" s="2" customFormat="1" ht="13.5">
      <c r="C16" s="8"/>
      <c r="E16" s="3"/>
      <c r="F16" s="3"/>
      <c r="G16" s="19"/>
      <c r="H16" s="4"/>
      <c r="I16" s="5"/>
    </row>
  </sheetData>
  <sheetProtection/>
  <mergeCells count="3">
    <mergeCell ref="A1:J1"/>
    <mergeCell ref="A14:J14"/>
    <mergeCell ref="B13:J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6"/>
  <sheetViews>
    <sheetView showZeros="0" zoomScalePageLayoutView="0" workbookViewId="0" topLeftCell="A1">
      <selection activeCell="F10" sqref="F10"/>
    </sheetView>
  </sheetViews>
  <sheetFormatPr defaultColWidth="9.00390625" defaultRowHeight="14.25"/>
  <cols>
    <col min="1" max="1" width="4.625" style="0" customWidth="1"/>
    <col min="2" max="2" width="10.50390625" style="0" customWidth="1"/>
    <col min="3" max="3" width="16.125" style="9" customWidth="1"/>
    <col min="4" max="4" width="36.75390625" style="0" customWidth="1"/>
    <col min="5" max="5" width="6.75390625" style="1" customWidth="1"/>
    <col min="6" max="6" width="5.25390625" style="1" bestFit="1" customWidth="1"/>
    <col min="7" max="7" width="9.625" style="20" customWidth="1"/>
    <col min="8" max="8" width="6.25390625" style="6" customWidth="1"/>
    <col min="9" max="9" width="10.50390625" style="7" bestFit="1" customWidth="1"/>
  </cols>
  <sheetData>
    <row r="1" spans="1:10" s="12" customFormat="1" ht="26.25" customHeight="1">
      <c r="A1" s="53" t="s">
        <v>25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16" customFormat="1" ht="18.75" customHeight="1">
      <c r="A2" s="13" t="s">
        <v>178</v>
      </c>
      <c r="B2" s="13" t="s">
        <v>161</v>
      </c>
      <c r="C2" s="14" t="s">
        <v>163</v>
      </c>
      <c r="D2" s="13" t="s">
        <v>164</v>
      </c>
      <c r="E2" s="10" t="s">
        <v>165</v>
      </c>
      <c r="F2" s="10" t="s">
        <v>171</v>
      </c>
      <c r="G2" s="18" t="s">
        <v>166</v>
      </c>
      <c r="H2" s="11" t="s">
        <v>179</v>
      </c>
      <c r="I2" s="15" t="s">
        <v>172</v>
      </c>
      <c r="J2" s="13" t="s">
        <v>178</v>
      </c>
    </row>
    <row r="3" spans="1:10" s="16" customFormat="1" ht="18.75" customHeight="1">
      <c r="A3" s="13">
        <v>1</v>
      </c>
      <c r="B3" s="13" t="s">
        <v>177</v>
      </c>
      <c r="C3" s="14">
        <v>9787560340432</v>
      </c>
      <c r="D3" s="13" t="s">
        <v>129</v>
      </c>
      <c r="E3" s="10">
        <v>38</v>
      </c>
      <c r="F3" s="10">
        <f>56-4</f>
        <v>52</v>
      </c>
      <c r="G3" s="18">
        <f>E3*F3</f>
        <v>1976</v>
      </c>
      <c r="H3" s="11">
        <v>0.8</v>
      </c>
      <c r="I3" s="15">
        <f>E3*F3*0.8</f>
        <v>1580.8000000000002</v>
      </c>
      <c r="J3" s="13"/>
    </row>
    <row r="4" spans="1:10" s="16" customFormat="1" ht="18.75" customHeight="1">
      <c r="A4" s="13">
        <v>2</v>
      </c>
      <c r="B4" s="13" t="s">
        <v>157</v>
      </c>
      <c r="C4" s="14">
        <v>9787300144917</v>
      </c>
      <c r="D4" s="13" t="s">
        <v>59</v>
      </c>
      <c r="E4" s="10">
        <v>33</v>
      </c>
      <c r="F4" s="10">
        <f>56-4</f>
        <v>52</v>
      </c>
      <c r="G4" s="18">
        <f aca="true" t="shared" si="0" ref="G4:G11">E4*F4</f>
        <v>1716</v>
      </c>
      <c r="H4" s="11">
        <v>0.8</v>
      </c>
      <c r="I4" s="15">
        <f aca="true" t="shared" si="1" ref="I4:I11">E4*F4*0.8</f>
        <v>1372.8000000000002</v>
      </c>
      <c r="J4" s="13"/>
    </row>
    <row r="5" spans="1:10" s="16" customFormat="1" ht="18.75" customHeight="1">
      <c r="A5" s="13">
        <v>3</v>
      </c>
      <c r="B5" s="13" t="s">
        <v>107</v>
      </c>
      <c r="C5" s="14">
        <v>9787567516717</v>
      </c>
      <c r="D5" s="13" t="s">
        <v>60</v>
      </c>
      <c r="E5" s="10">
        <v>45</v>
      </c>
      <c r="F5" s="10">
        <f>56-56</f>
        <v>0</v>
      </c>
      <c r="G5" s="18">
        <f t="shared" si="0"/>
        <v>0</v>
      </c>
      <c r="H5" s="11">
        <v>0.8</v>
      </c>
      <c r="I5" s="15">
        <f t="shared" si="1"/>
        <v>0</v>
      </c>
      <c r="J5" s="13" t="s">
        <v>187</v>
      </c>
    </row>
    <row r="6" spans="1:10" s="16" customFormat="1" ht="18.75" customHeight="1">
      <c r="A6" s="13">
        <v>4</v>
      </c>
      <c r="B6" s="13" t="s">
        <v>180</v>
      </c>
      <c r="C6" s="14" t="s">
        <v>61</v>
      </c>
      <c r="D6" s="13" t="s">
        <v>62</v>
      </c>
      <c r="E6" s="10">
        <v>35</v>
      </c>
      <c r="F6" s="10">
        <f>56-4</f>
        <v>52</v>
      </c>
      <c r="G6" s="18">
        <f t="shared" si="0"/>
        <v>1820</v>
      </c>
      <c r="H6" s="11">
        <v>0.8</v>
      </c>
      <c r="I6" s="15">
        <f t="shared" si="1"/>
        <v>1456</v>
      </c>
      <c r="J6" s="13"/>
    </row>
    <row r="7" spans="1:10" s="16" customFormat="1" ht="18.75" customHeight="1">
      <c r="A7" s="13">
        <v>5</v>
      </c>
      <c r="B7" s="13" t="s">
        <v>170</v>
      </c>
      <c r="C7" s="14">
        <v>9787111355649</v>
      </c>
      <c r="D7" s="13" t="s">
        <v>63</v>
      </c>
      <c r="E7" s="10">
        <v>26</v>
      </c>
      <c r="F7" s="10">
        <f>56-6</f>
        <v>50</v>
      </c>
      <c r="G7" s="18">
        <f t="shared" si="0"/>
        <v>1300</v>
      </c>
      <c r="H7" s="11">
        <v>0.8</v>
      </c>
      <c r="I7" s="15">
        <f t="shared" si="1"/>
        <v>1040</v>
      </c>
      <c r="J7" s="13"/>
    </row>
    <row r="8" spans="1:10" s="16" customFormat="1" ht="18.75" customHeight="1">
      <c r="A8" s="13">
        <v>6</v>
      </c>
      <c r="B8" s="13" t="s">
        <v>170</v>
      </c>
      <c r="C8" s="14">
        <v>9787111469576</v>
      </c>
      <c r="D8" s="13" t="s">
        <v>130</v>
      </c>
      <c r="E8" s="10">
        <v>36</v>
      </c>
      <c r="F8" s="10">
        <f>56-3</f>
        <v>53</v>
      </c>
      <c r="G8" s="18">
        <f t="shared" si="0"/>
        <v>1908</v>
      </c>
      <c r="H8" s="11">
        <v>0.8</v>
      </c>
      <c r="I8" s="15">
        <f t="shared" si="1"/>
        <v>1526.4</v>
      </c>
      <c r="J8" s="13" t="s">
        <v>191</v>
      </c>
    </row>
    <row r="9" spans="1:10" s="16" customFormat="1" ht="18.75" customHeight="1">
      <c r="A9" s="13"/>
      <c r="B9" s="13"/>
      <c r="C9" s="14"/>
      <c r="D9" s="13" t="s">
        <v>190</v>
      </c>
      <c r="E9" s="10">
        <v>5</v>
      </c>
      <c r="F9" s="10">
        <v>53</v>
      </c>
      <c r="G9" s="18">
        <f t="shared" si="0"/>
        <v>265</v>
      </c>
      <c r="H9" s="11">
        <v>1</v>
      </c>
      <c r="I9" s="15">
        <f>E9*F9</f>
        <v>265</v>
      </c>
      <c r="J9" s="13"/>
    </row>
    <row r="10" spans="1:10" s="16" customFormat="1" ht="18.75" customHeight="1">
      <c r="A10" s="13"/>
      <c r="B10" s="13"/>
      <c r="C10" s="14"/>
      <c r="D10" s="13" t="s">
        <v>213</v>
      </c>
      <c r="E10" s="10">
        <v>4</v>
      </c>
      <c r="F10" s="10">
        <v>53</v>
      </c>
      <c r="G10" s="18">
        <f t="shared" si="0"/>
        <v>212</v>
      </c>
      <c r="H10" s="11">
        <v>1</v>
      </c>
      <c r="I10" s="15">
        <f>E10*F10</f>
        <v>212</v>
      </c>
      <c r="J10" s="13"/>
    </row>
    <row r="11" spans="1:10" s="16" customFormat="1" ht="18.75" customHeight="1">
      <c r="A11" s="13"/>
      <c r="B11" s="13"/>
      <c r="C11" s="14"/>
      <c r="D11" s="13"/>
      <c r="E11" s="10"/>
      <c r="F11" s="10"/>
      <c r="G11" s="18">
        <f t="shared" si="0"/>
        <v>0</v>
      </c>
      <c r="H11" s="11"/>
      <c r="I11" s="15">
        <f t="shared" si="1"/>
        <v>0</v>
      </c>
      <c r="J11" s="13"/>
    </row>
    <row r="12" spans="1:9" s="16" customFormat="1" ht="18.75" customHeight="1">
      <c r="A12" s="13"/>
      <c r="C12" s="16" t="s">
        <v>162</v>
      </c>
      <c r="G12" s="36">
        <f>SUM(G3:G11)</f>
        <v>9197</v>
      </c>
      <c r="I12" s="37">
        <f>SUM(I3:I11)</f>
        <v>7453</v>
      </c>
    </row>
    <row r="13" spans="1:10" s="16" customFormat="1" ht="49.5" customHeight="1">
      <c r="A13" s="17" t="s">
        <v>167</v>
      </c>
      <c r="B13" s="54" t="s">
        <v>247</v>
      </c>
      <c r="C13" s="55"/>
      <c r="D13" s="55"/>
      <c r="E13" s="55"/>
      <c r="F13" s="55"/>
      <c r="G13" s="55"/>
      <c r="H13" s="55"/>
      <c r="I13" s="55"/>
      <c r="J13" s="55"/>
    </row>
    <row r="14" spans="1:10" s="16" customFormat="1" ht="18.75" customHeight="1">
      <c r="A14" s="56" t="s">
        <v>168</v>
      </c>
      <c r="B14" s="56"/>
      <c r="C14" s="56"/>
      <c r="D14" s="56"/>
      <c r="E14" s="56"/>
      <c r="F14" s="56"/>
      <c r="G14" s="56"/>
      <c r="H14" s="56"/>
      <c r="I14" s="56"/>
      <c r="J14" s="56"/>
    </row>
    <row r="15" spans="3:9" s="2" customFormat="1" ht="13.5">
      <c r="C15" s="8"/>
      <c r="E15" s="3"/>
      <c r="F15" s="3"/>
      <c r="G15" s="19"/>
      <c r="H15" s="4"/>
      <c r="I15" s="5"/>
    </row>
    <row r="16" spans="3:9" s="2" customFormat="1" ht="13.5">
      <c r="C16" s="8"/>
      <c r="E16" s="3"/>
      <c r="F16" s="3"/>
      <c r="G16" s="19"/>
      <c r="H16" s="4"/>
      <c r="I16" s="5"/>
    </row>
  </sheetData>
  <sheetProtection/>
  <mergeCells count="3">
    <mergeCell ref="A1:J1"/>
    <mergeCell ref="A14:J14"/>
    <mergeCell ref="B13:J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F10" sqref="F10"/>
    </sheetView>
  </sheetViews>
  <sheetFormatPr defaultColWidth="9.00390625" defaultRowHeight="14.25"/>
  <cols>
    <col min="1" max="1" width="4.625" style="0" customWidth="1"/>
    <col min="2" max="2" width="10.50390625" style="0" customWidth="1"/>
    <col min="3" max="3" width="16.125" style="9" customWidth="1"/>
    <col min="4" max="4" width="36.75390625" style="0" customWidth="1"/>
    <col min="5" max="5" width="6.75390625" style="1" customWidth="1"/>
    <col min="6" max="6" width="5.25390625" style="1" bestFit="1" customWidth="1"/>
    <col min="7" max="7" width="9.625" style="20" customWidth="1"/>
    <col min="8" max="8" width="6.25390625" style="6" customWidth="1"/>
    <col min="9" max="9" width="10.50390625" style="7" bestFit="1" customWidth="1"/>
  </cols>
  <sheetData>
    <row r="1" spans="1:10" s="12" customFormat="1" ht="26.25" customHeight="1">
      <c r="A1" s="53" t="s">
        <v>11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16" customFormat="1" ht="18.75" customHeight="1">
      <c r="A2" s="13" t="s">
        <v>50</v>
      </c>
      <c r="B2" s="13" t="s">
        <v>161</v>
      </c>
      <c r="C2" s="14" t="s">
        <v>163</v>
      </c>
      <c r="D2" s="13" t="s">
        <v>164</v>
      </c>
      <c r="E2" s="10" t="s">
        <v>165</v>
      </c>
      <c r="F2" s="10" t="s">
        <v>12</v>
      </c>
      <c r="G2" s="18" t="s">
        <v>166</v>
      </c>
      <c r="H2" s="11" t="s">
        <v>13</v>
      </c>
      <c r="I2" s="15" t="s">
        <v>48</v>
      </c>
      <c r="J2" s="13" t="s">
        <v>50</v>
      </c>
    </row>
    <row r="3" spans="1:10" s="16" customFormat="1" ht="18.75" customHeight="1">
      <c r="A3" s="13">
        <v>1</v>
      </c>
      <c r="B3" s="13" t="s">
        <v>180</v>
      </c>
      <c r="C3" s="14">
        <v>9787121025266</v>
      </c>
      <c r="D3" s="13" t="s">
        <v>6</v>
      </c>
      <c r="E3" s="10">
        <v>28</v>
      </c>
      <c r="F3" s="10">
        <f>45-3</f>
        <v>42</v>
      </c>
      <c r="G3" s="18">
        <f>F3*E3</f>
        <v>1176</v>
      </c>
      <c r="H3" s="11">
        <v>0.8</v>
      </c>
      <c r="I3" s="15">
        <f aca="true" t="shared" si="0" ref="I3:I8">F3*E3*0.8</f>
        <v>940.8000000000001</v>
      </c>
      <c r="J3" s="13"/>
    </row>
    <row r="4" spans="1:10" s="16" customFormat="1" ht="18.75" customHeight="1">
      <c r="A4" s="13">
        <v>2</v>
      </c>
      <c r="B4" s="13" t="s">
        <v>170</v>
      </c>
      <c r="C4" s="14" t="s">
        <v>7</v>
      </c>
      <c r="D4" s="13" t="s">
        <v>8</v>
      </c>
      <c r="E4" s="10">
        <v>35</v>
      </c>
      <c r="F4" s="10">
        <f>45-3</f>
        <v>42</v>
      </c>
      <c r="G4" s="18">
        <f aca="true" t="shared" si="1" ref="G4:G10">F4*E4</f>
        <v>1470</v>
      </c>
      <c r="H4" s="11">
        <v>0.8</v>
      </c>
      <c r="I4" s="15">
        <f t="shared" si="0"/>
        <v>1176</v>
      </c>
      <c r="J4" s="13"/>
    </row>
    <row r="5" spans="1:10" s="16" customFormat="1" ht="18.75" customHeight="1">
      <c r="A5" s="13">
        <v>3</v>
      </c>
      <c r="B5" s="13" t="s">
        <v>170</v>
      </c>
      <c r="C5" s="14">
        <v>9787111423935</v>
      </c>
      <c r="D5" s="13" t="s">
        <v>9</v>
      </c>
      <c r="E5" s="10">
        <v>39.9</v>
      </c>
      <c r="F5" s="10">
        <f>45-3</f>
        <v>42</v>
      </c>
      <c r="G5" s="18">
        <f t="shared" si="1"/>
        <v>1675.8</v>
      </c>
      <c r="H5" s="11">
        <v>0.8</v>
      </c>
      <c r="I5" s="15">
        <f t="shared" si="0"/>
        <v>1340.64</v>
      </c>
      <c r="J5" s="13"/>
    </row>
    <row r="6" spans="1:10" s="16" customFormat="1" ht="18.75" customHeight="1">
      <c r="A6" s="13">
        <v>4</v>
      </c>
      <c r="B6" s="13" t="s">
        <v>188</v>
      </c>
      <c r="C6" s="14">
        <v>9787121152108</v>
      </c>
      <c r="D6" s="13" t="s">
        <v>10</v>
      </c>
      <c r="E6" s="10">
        <v>28</v>
      </c>
      <c r="F6" s="10">
        <f>32-32</f>
        <v>0</v>
      </c>
      <c r="G6" s="18">
        <f t="shared" si="1"/>
        <v>0</v>
      </c>
      <c r="H6" s="11">
        <v>0.8</v>
      </c>
      <c r="I6" s="15">
        <f t="shared" si="0"/>
        <v>0</v>
      </c>
      <c r="J6" s="13" t="s">
        <v>187</v>
      </c>
    </row>
    <row r="7" spans="1:10" s="16" customFormat="1" ht="18.75" customHeight="1">
      <c r="A7" s="13">
        <v>5</v>
      </c>
      <c r="B7" s="13" t="s">
        <v>159</v>
      </c>
      <c r="C7" s="14">
        <v>9787561186794</v>
      </c>
      <c r="D7" s="13" t="s">
        <v>10</v>
      </c>
      <c r="E7" s="10">
        <v>28</v>
      </c>
      <c r="F7" s="10">
        <f>45-3</f>
        <v>42</v>
      </c>
      <c r="G7" s="18">
        <f t="shared" si="1"/>
        <v>1176</v>
      </c>
      <c r="H7" s="11">
        <v>0.8</v>
      </c>
      <c r="I7" s="15">
        <f t="shared" si="0"/>
        <v>940.8000000000001</v>
      </c>
      <c r="J7" s="13" t="s">
        <v>189</v>
      </c>
    </row>
    <row r="8" spans="1:10" s="16" customFormat="1" ht="18.75" customHeight="1">
      <c r="A8" s="13">
        <v>6</v>
      </c>
      <c r="B8" s="13" t="s">
        <v>52</v>
      </c>
      <c r="C8" s="14">
        <v>9787563533411</v>
      </c>
      <c r="D8" s="13" t="s">
        <v>111</v>
      </c>
      <c r="E8" s="10">
        <v>27</v>
      </c>
      <c r="F8" s="10">
        <f>45-3</f>
        <v>42</v>
      </c>
      <c r="G8" s="18">
        <f t="shared" si="1"/>
        <v>1134</v>
      </c>
      <c r="H8" s="11">
        <v>0.8</v>
      </c>
      <c r="I8" s="15">
        <f t="shared" si="0"/>
        <v>907.2</v>
      </c>
      <c r="J8" s="13"/>
    </row>
    <row r="9" spans="1:10" s="16" customFormat="1" ht="18.75" customHeight="1">
      <c r="A9" s="13"/>
      <c r="B9" s="13"/>
      <c r="C9" s="14"/>
      <c r="D9" s="13" t="s">
        <v>190</v>
      </c>
      <c r="E9" s="10">
        <v>5</v>
      </c>
      <c r="F9" s="10">
        <f>45-3</f>
        <v>42</v>
      </c>
      <c r="G9" s="18">
        <f t="shared" si="1"/>
        <v>210</v>
      </c>
      <c r="H9" s="11">
        <v>1</v>
      </c>
      <c r="I9" s="15">
        <f>F9*E9</f>
        <v>210</v>
      </c>
      <c r="J9" s="13"/>
    </row>
    <row r="10" spans="1:10" s="16" customFormat="1" ht="18.75" customHeight="1">
      <c r="A10" s="13"/>
      <c r="B10" s="13"/>
      <c r="C10" s="14"/>
      <c r="D10" s="13" t="s">
        <v>202</v>
      </c>
      <c r="E10" s="10">
        <v>5.8</v>
      </c>
      <c r="F10" s="10">
        <v>42</v>
      </c>
      <c r="G10" s="18">
        <f t="shared" si="1"/>
        <v>243.6</v>
      </c>
      <c r="H10" s="11">
        <v>1</v>
      </c>
      <c r="I10" s="15">
        <f>F10*E10</f>
        <v>243.6</v>
      </c>
      <c r="J10" s="13"/>
    </row>
    <row r="11" spans="1:10" s="16" customFormat="1" ht="18.75" customHeight="1">
      <c r="A11" s="13"/>
      <c r="B11" s="13"/>
      <c r="C11" s="14"/>
      <c r="D11" s="13"/>
      <c r="E11" s="10"/>
      <c r="F11" s="10"/>
      <c r="G11" s="18"/>
      <c r="H11" s="11"/>
      <c r="I11" s="15"/>
      <c r="J11" s="13"/>
    </row>
    <row r="12" spans="1:10" s="16" customFormat="1" ht="18.75" customHeight="1">
      <c r="A12" s="13"/>
      <c r="B12" s="13"/>
      <c r="C12" s="14" t="s">
        <v>49</v>
      </c>
      <c r="D12" s="13"/>
      <c r="E12" s="10"/>
      <c r="F12" s="10"/>
      <c r="G12" s="18">
        <f>SUM(G3:G11)</f>
        <v>7085.400000000001</v>
      </c>
      <c r="H12" s="11"/>
      <c r="I12" s="15">
        <f>SUM(I3:I11)</f>
        <v>5759.040000000001</v>
      </c>
      <c r="J12" s="13"/>
    </row>
    <row r="13" spans="1:10" s="16" customFormat="1" ht="49.5" customHeight="1">
      <c r="A13" s="17" t="s">
        <v>167</v>
      </c>
      <c r="B13" s="54" t="s">
        <v>247</v>
      </c>
      <c r="C13" s="55"/>
      <c r="D13" s="55"/>
      <c r="E13" s="55"/>
      <c r="F13" s="55"/>
      <c r="G13" s="55"/>
      <c r="H13" s="55"/>
      <c r="I13" s="55"/>
      <c r="J13" s="55"/>
    </row>
    <row r="14" spans="1:10" s="16" customFormat="1" ht="18.75" customHeight="1">
      <c r="A14" s="56" t="s">
        <v>168</v>
      </c>
      <c r="B14" s="56"/>
      <c r="C14" s="56"/>
      <c r="D14" s="56"/>
      <c r="E14" s="56"/>
      <c r="F14" s="56"/>
      <c r="G14" s="56"/>
      <c r="H14" s="56"/>
      <c r="I14" s="56"/>
      <c r="J14" s="56"/>
    </row>
    <row r="15" spans="3:9" s="2" customFormat="1" ht="13.5">
      <c r="C15" s="8"/>
      <c r="E15" s="3"/>
      <c r="F15" s="3"/>
      <c r="G15" s="19"/>
      <c r="H15" s="4"/>
      <c r="I15" s="5"/>
    </row>
    <row r="16" spans="3:9" s="2" customFormat="1" ht="13.5">
      <c r="C16" s="8"/>
      <c r="E16" s="3"/>
      <c r="F16" s="3"/>
      <c r="G16" s="19"/>
      <c r="H16" s="4"/>
      <c r="I16" s="5"/>
    </row>
  </sheetData>
  <sheetProtection/>
  <mergeCells count="3">
    <mergeCell ref="A1:J1"/>
    <mergeCell ref="B13:J13"/>
    <mergeCell ref="A14:J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5"/>
  <sheetViews>
    <sheetView showZeros="0" zoomScalePageLayoutView="0" workbookViewId="0" topLeftCell="A1">
      <selection activeCell="F8" sqref="F8"/>
    </sheetView>
  </sheetViews>
  <sheetFormatPr defaultColWidth="9.00390625" defaultRowHeight="14.25"/>
  <cols>
    <col min="1" max="1" width="4.625" style="0" customWidth="1"/>
    <col min="2" max="2" width="10.50390625" style="0" customWidth="1"/>
    <col min="3" max="3" width="16.125" style="9" customWidth="1"/>
    <col min="4" max="4" width="36.75390625" style="0" customWidth="1"/>
    <col min="5" max="5" width="6.75390625" style="1" customWidth="1"/>
    <col min="6" max="6" width="5.25390625" style="1" bestFit="1" customWidth="1"/>
    <col min="7" max="7" width="9.625" style="20" customWidth="1"/>
    <col min="8" max="8" width="6.25390625" style="6" customWidth="1"/>
    <col min="9" max="9" width="10.50390625" style="7" bestFit="1" customWidth="1"/>
  </cols>
  <sheetData>
    <row r="1" spans="1:10" s="12" customFormat="1" ht="26.25" customHeight="1">
      <c r="A1" s="53" t="s">
        <v>24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16" customFormat="1" ht="18.75" customHeight="1">
      <c r="A2" s="13" t="s">
        <v>178</v>
      </c>
      <c r="B2" s="13" t="s">
        <v>161</v>
      </c>
      <c r="C2" s="14" t="s">
        <v>163</v>
      </c>
      <c r="D2" s="13" t="s">
        <v>164</v>
      </c>
      <c r="E2" s="10" t="s">
        <v>165</v>
      </c>
      <c r="F2" s="10" t="s">
        <v>171</v>
      </c>
      <c r="G2" s="18" t="s">
        <v>166</v>
      </c>
      <c r="H2" s="11" t="s">
        <v>179</v>
      </c>
      <c r="I2" s="15" t="s">
        <v>172</v>
      </c>
      <c r="J2" s="13" t="s">
        <v>178</v>
      </c>
    </row>
    <row r="3" spans="1:10" s="16" customFormat="1" ht="18.75" customHeight="1">
      <c r="A3" s="13">
        <v>1</v>
      </c>
      <c r="B3" s="13" t="s">
        <v>124</v>
      </c>
      <c r="C3" s="14" t="s">
        <v>58</v>
      </c>
      <c r="D3" s="13" t="s">
        <v>125</v>
      </c>
      <c r="E3" s="10">
        <v>38.8</v>
      </c>
      <c r="F3" s="10">
        <f>54-12</f>
        <v>42</v>
      </c>
      <c r="G3" s="18">
        <f>E3*F3</f>
        <v>1629.6</v>
      </c>
      <c r="H3" s="11">
        <v>0.8</v>
      </c>
      <c r="I3" s="15">
        <f>E3*F3*0.8</f>
        <v>1303.68</v>
      </c>
      <c r="J3" s="13"/>
    </row>
    <row r="4" spans="1:10" s="16" customFormat="1" ht="18.75" customHeight="1">
      <c r="A4" s="13">
        <v>2</v>
      </c>
      <c r="B4" s="13" t="s">
        <v>169</v>
      </c>
      <c r="C4" s="14">
        <v>9787512116801</v>
      </c>
      <c r="D4" s="13" t="s">
        <v>183</v>
      </c>
      <c r="E4" s="10">
        <v>42</v>
      </c>
      <c r="F4" s="10">
        <f>54-12</f>
        <v>42</v>
      </c>
      <c r="G4" s="18">
        <f aca="true" t="shared" si="0" ref="G4:G10">E4*F4</f>
        <v>1764</v>
      </c>
      <c r="H4" s="11">
        <v>0.8</v>
      </c>
      <c r="I4" s="15">
        <f aca="true" t="shared" si="1" ref="I4:I10">E4*F4*0.8</f>
        <v>1411.2</v>
      </c>
      <c r="J4" s="13"/>
    </row>
    <row r="5" spans="1:10" s="16" customFormat="1" ht="18.75" customHeight="1">
      <c r="A5" s="13">
        <v>3</v>
      </c>
      <c r="B5" s="13" t="s">
        <v>177</v>
      </c>
      <c r="C5" s="14" t="s">
        <v>126</v>
      </c>
      <c r="D5" s="13" t="s">
        <v>127</v>
      </c>
      <c r="E5" s="10">
        <v>45</v>
      </c>
      <c r="F5" s="10">
        <f>54-12</f>
        <v>42</v>
      </c>
      <c r="G5" s="18">
        <f t="shared" si="0"/>
        <v>1890</v>
      </c>
      <c r="H5" s="11">
        <v>0.8</v>
      </c>
      <c r="I5" s="15">
        <f t="shared" si="1"/>
        <v>1512</v>
      </c>
      <c r="J5" s="13"/>
    </row>
    <row r="6" spans="1:10" s="16" customFormat="1" ht="18.75" customHeight="1">
      <c r="A6" s="13">
        <v>4</v>
      </c>
      <c r="B6" s="13" t="s">
        <v>169</v>
      </c>
      <c r="C6" s="14">
        <v>9787302393948</v>
      </c>
      <c r="D6" s="13" t="s">
        <v>128</v>
      </c>
      <c r="E6" s="10">
        <v>45</v>
      </c>
      <c r="F6" s="10">
        <f>54-12</f>
        <v>42</v>
      </c>
      <c r="G6" s="18">
        <f t="shared" si="0"/>
        <v>1890</v>
      </c>
      <c r="H6" s="11">
        <v>0.8</v>
      </c>
      <c r="I6" s="15">
        <f t="shared" si="1"/>
        <v>1512</v>
      </c>
      <c r="J6" s="13"/>
    </row>
    <row r="7" spans="1:10" s="16" customFormat="1" ht="18.75" customHeight="1">
      <c r="A7" s="13"/>
      <c r="B7" s="13"/>
      <c r="C7" s="14"/>
      <c r="D7" s="13" t="s">
        <v>190</v>
      </c>
      <c r="E7" s="10">
        <v>5</v>
      </c>
      <c r="F7" s="10">
        <f>54-12</f>
        <v>42</v>
      </c>
      <c r="G7" s="18">
        <f t="shared" si="0"/>
        <v>210</v>
      </c>
      <c r="H7" s="11">
        <v>1</v>
      </c>
      <c r="I7" s="15">
        <f>E7*F7</f>
        <v>210</v>
      </c>
      <c r="J7" s="13"/>
    </row>
    <row r="8" spans="1:10" s="16" customFormat="1" ht="18.75" customHeight="1">
      <c r="A8" s="13"/>
      <c r="B8" s="13"/>
      <c r="C8" s="14"/>
      <c r="D8" s="13" t="s">
        <v>212</v>
      </c>
      <c r="E8" s="10">
        <v>5.8</v>
      </c>
      <c r="F8" s="10">
        <v>42</v>
      </c>
      <c r="G8" s="18">
        <f t="shared" si="0"/>
        <v>243.6</v>
      </c>
      <c r="H8" s="11">
        <v>1</v>
      </c>
      <c r="I8" s="15">
        <f>E8*F8</f>
        <v>243.6</v>
      </c>
      <c r="J8" s="13"/>
    </row>
    <row r="9" spans="1:10" s="16" customFormat="1" ht="18.75" customHeight="1">
      <c r="A9" s="13"/>
      <c r="B9" s="13"/>
      <c r="C9" s="14"/>
      <c r="D9" s="13"/>
      <c r="E9" s="10"/>
      <c r="F9" s="10"/>
      <c r="G9" s="18">
        <f t="shared" si="0"/>
        <v>0</v>
      </c>
      <c r="H9" s="11"/>
      <c r="I9" s="15">
        <f t="shared" si="1"/>
        <v>0</v>
      </c>
      <c r="J9" s="13"/>
    </row>
    <row r="10" spans="1:10" s="16" customFormat="1" ht="18.75" customHeight="1">
      <c r="A10" s="13"/>
      <c r="B10" s="13"/>
      <c r="C10" s="14"/>
      <c r="D10" s="13"/>
      <c r="E10" s="10"/>
      <c r="F10" s="10"/>
      <c r="G10" s="18">
        <f t="shared" si="0"/>
        <v>0</v>
      </c>
      <c r="H10" s="11"/>
      <c r="I10" s="15">
        <f t="shared" si="1"/>
        <v>0</v>
      </c>
      <c r="J10" s="13"/>
    </row>
    <row r="11" spans="1:10" s="16" customFormat="1" ht="18.75" customHeight="1">
      <c r="A11" s="13"/>
      <c r="B11" s="13"/>
      <c r="C11" s="14" t="s">
        <v>162</v>
      </c>
      <c r="D11" s="13"/>
      <c r="E11" s="10"/>
      <c r="F11" s="10"/>
      <c r="G11" s="18">
        <f>SUM(G3:G10)</f>
        <v>7627.200000000001</v>
      </c>
      <c r="H11" s="11"/>
      <c r="I11" s="15">
        <f>SUM(I3:I10)</f>
        <v>6192.4800000000005</v>
      </c>
      <c r="J11" s="13"/>
    </row>
    <row r="12" spans="1:10" s="16" customFormat="1" ht="49.5" customHeight="1">
      <c r="A12" s="17" t="s">
        <v>167</v>
      </c>
      <c r="B12" s="54" t="s">
        <v>247</v>
      </c>
      <c r="C12" s="55"/>
      <c r="D12" s="55"/>
      <c r="E12" s="55"/>
      <c r="F12" s="55"/>
      <c r="G12" s="55"/>
      <c r="H12" s="55"/>
      <c r="I12" s="55"/>
      <c r="J12" s="55"/>
    </row>
    <row r="13" spans="1:10" s="16" customFormat="1" ht="18.75" customHeight="1">
      <c r="A13" s="56" t="s">
        <v>168</v>
      </c>
      <c r="B13" s="56"/>
      <c r="C13" s="56"/>
      <c r="D13" s="56"/>
      <c r="E13" s="56"/>
      <c r="F13" s="56"/>
      <c r="G13" s="56"/>
      <c r="H13" s="56"/>
      <c r="I13" s="56"/>
      <c r="J13" s="56"/>
    </row>
    <row r="14" spans="3:9" s="2" customFormat="1" ht="13.5">
      <c r="C14" s="8"/>
      <c r="E14" s="3"/>
      <c r="F14" s="3"/>
      <c r="G14" s="19"/>
      <c r="H14" s="4"/>
      <c r="I14" s="5"/>
    </row>
    <row r="15" spans="3:9" s="2" customFormat="1" ht="13.5">
      <c r="C15" s="8"/>
      <c r="E15" s="3"/>
      <c r="F15" s="3"/>
      <c r="G15" s="19"/>
      <c r="H15" s="4"/>
      <c r="I15" s="5"/>
    </row>
  </sheetData>
  <sheetProtection/>
  <mergeCells count="3">
    <mergeCell ref="A1:J1"/>
    <mergeCell ref="B12:J12"/>
    <mergeCell ref="A13:J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5"/>
  <sheetViews>
    <sheetView showZeros="0" zoomScalePageLayoutView="0" workbookViewId="0" topLeftCell="A1">
      <selection activeCell="F5" sqref="F5"/>
    </sheetView>
  </sheetViews>
  <sheetFormatPr defaultColWidth="9.00390625" defaultRowHeight="14.25"/>
  <cols>
    <col min="1" max="1" width="4.625" style="0" customWidth="1"/>
    <col min="2" max="2" width="10.50390625" style="0" customWidth="1"/>
    <col min="3" max="3" width="16.125" style="9" customWidth="1"/>
    <col min="4" max="4" width="36.75390625" style="0" customWidth="1"/>
    <col min="5" max="5" width="6.75390625" style="1" customWidth="1"/>
    <col min="6" max="6" width="5.25390625" style="1" bestFit="1" customWidth="1"/>
    <col min="7" max="7" width="9.625" style="20" customWidth="1"/>
    <col min="8" max="8" width="6.25390625" style="6" customWidth="1"/>
    <col min="9" max="9" width="10.50390625" style="7" bestFit="1" customWidth="1"/>
  </cols>
  <sheetData>
    <row r="1" spans="1:10" s="12" customFormat="1" ht="26.25" customHeight="1">
      <c r="A1" s="53" t="s">
        <v>23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16" customFormat="1" ht="18.75" customHeight="1">
      <c r="A2" s="13" t="s">
        <v>178</v>
      </c>
      <c r="B2" s="13" t="s">
        <v>161</v>
      </c>
      <c r="C2" s="14" t="s">
        <v>163</v>
      </c>
      <c r="D2" s="13" t="s">
        <v>164</v>
      </c>
      <c r="E2" s="10" t="s">
        <v>165</v>
      </c>
      <c r="F2" s="10" t="s">
        <v>171</v>
      </c>
      <c r="G2" s="18" t="s">
        <v>166</v>
      </c>
      <c r="H2" s="11" t="s">
        <v>179</v>
      </c>
      <c r="I2" s="15" t="s">
        <v>172</v>
      </c>
      <c r="J2" s="13" t="s">
        <v>178</v>
      </c>
    </row>
    <row r="3" spans="1:10" s="16" customFormat="1" ht="18.75" customHeight="1">
      <c r="A3" s="13">
        <v>1</v>
      </c>
      <c r="B3" s="13" t="s">
        <v>169</v>
      </c>
      <c r="C3" s="14">
        <v>9787302319689</v>
      </c>
      <c r="D3" s="13" t="s">
        <v>123</v>
      </c>
      <c r="E3" s="10">
        <v>52</v>
      </c>
      <c r="F3" s="10">
        <v>67</v>
      </c>
      <c r="G3" s="18">
        <f>E3*F3</f>
        <v>3484</v>
      </c>
      <c r="H3" s="11">
        <v>0.8</v>
      </c>
      <c r="I3" s="15">
        <f>E3*F3*0.8</f>
        <v>2787.2000000000003</v>
      </c>
      <c r="J3" s="13"/>
    </row>
    <row r="4" spans="1:10" s="16" customFormat="1" ht="18.75" customHeight="1">
      <c r="A4" s="13"/>
      <c r="B4" s="13"/>
      <c r="C4" s="14"/>
      <c r="D4" s="13" t="s">
        <v>190</v>
      </c>
      <c r="E4" s="10">
        <v>5</v>
      </c>
      <c r="F4" s="10">
        <v>67</v>
      </c>
      <c r="G4" s="18">
        <f aca="true" t="shared" si="0" ref="G4:G10">E4*F4</f>
        <v>335</v>
      </c>
      <c r="H4" s="11">
        <v>1</v>
      </c>
      <c r="I4" s="15">
        <f>E4*F4</f>
        <v>335</v>
      </c>
      <c r="J4" s="13"/>
    </row>
    <row r="5" spans="1:10" s="16" customFormat="1" ht="18.75" customHeight="1">
      <c r="A5" s="13"/>
      <c r="B5" s="13"/>
      <c r="C5" s="14"/>
      <c r="D5" s="13" t="s">
        <v>205</v>
      </c>
      <c r="E5" s="10">
        <v>4.4</v>
      </c>
      <c r="F5" s="10">
        <v>67</v>
      </c>
      <c r="G5" s="18">
        <f t="shared" si="0"/>
        <v>294.8</v>
      </c>
      <c r="H5" s="11">
        <v>1</v>
      </c>
      <c r="I5" s="15">
        <f>E5*F5</f>
        <v>294.8</v>
      </c>
      <c r="J5" s="13"/>
    </row>
    <row r="6" spans="1:10" s="16" customFormat="1" ht="18.75" customHeight="1">
      <c r="A6" s="13"/>
      <c r="B6" s="13"/>
      <c r="C6" s="14"/>
      <c r="D6" s="13"/>
      <c r="E6" s="10"/>
      <c r="F6" s="10"/>
      <c r="G6" s="18">
        <f t="shared" si="0"/>
        <v>0</v>
      </c>
      <c r="H6" s="11"/>
      <c r="I6" s="15">
        <f>E6*F6*0.8</f>
        <v>0</v>
      </c>
      <c r="J6" s="13"/>
    </row>
    <row r="7" spans="1:10" s="16" customFormat="1" ht="18.75" customHeight="1">
      <c r="A7" s="13"/>
      <c r="B7" s="13"/>
      <c r="C7" s="14"/>
      <c r="D7" s="13"/>
      <c r="E7" s="10"/>
      <c r="F7" s="10"/>
      <c r="G7" s="18">
        <f t="shared" si="0"/>
        <v>0</v>
      </c>
      <c r="H7" s="11"/>
      <c r="I7" s="15">
        <f>E7*F7*0.8</f>
        <v>0</v>
      </c>
      <c r="J7" s="13"/>
    </row>
    <row r="8" spans="1:10" s="16" customFormat="1" ht="18.75" customHeight="1">
      <c r="A8" s="13"/>
      <c r="B8" s="13"/>
      <c r="C8" s="14"/>
      <c r="D8" s="13"/>
      <c r="E8" s="10"/>
      <c r="F8" s="10"/>
      <c r="G8" s="18">
        <f t="shared" si="0"/>
        <v>0</v>
      </c>
      <c r="H8" s="11"/>
      <c r="I8" s="15">
        <f>E8*F8*0.8</f>
        <v>0</v>
      </c>
      <c r="J8" s="13"/>
    </row>
    <row r="9" spans="1:10" s="16" customFormat="1" ht="18.75" customHeight="1">
      <c r="A9" s="13"/>
      <c r="B9" s="13"/>
      <c r="C9" s="14"/>
      <c r="D9" s="13"/>
      <c r="E9" s="10"/>
      <c r="F9" s="10"/>
      <c r="G9" s="18">
        <f t="shared" si="0"/>
        <v>0</v>
      </c>
      <c r="H9" s="11"/>
      <c r="I9" s="15">
        <f>E9*F9*0.8</f>
        <v>0</v>
      </c>
      <c r="J9" s="13"/>
    </row>
    <row r="10" spans="1:10" s="16" customFormat="1" ht="18.75" customHeight="1">
      <c r="A10" s="13"/>
      <c r="B10" s="13"/>
      <c r="C10" s="14"/>
      <c r="D10" s="13"/>
      <c r="E10" s="10"/>
      <c r="F10" s="10"/>
      <c r="G10" s="18">
        <f t="shared" si="0"/>
        <v>0</v>
      </c>
      <c r="H10" s="11"/>
      <c r="I10" s="15">
        <f>E10*F10*0.8</f>
        <v>0</v>
      </c>
      <c r="J10" s="13"/>
    </row>
    <row r="11" spans="1:10" s="16" customFormat="1" ht="18.75" customHeight="1">
      <c r="A11" s="13"/>
      <c r="B11" s="13"/>
      <c r="C11" s="14" t="s">
        <v>162</v>
      </c>
      <c r="D11" s="13"/>
      <c r="E11" s="10"/>
      <c r="F11" s="10"/>
      <c r="G11" s="18">
        <f>SUM(G3:G10)</f>
        <v>4113.8</v>
      </c>
      <c r="H11" s="11"/>
      <c r="I11" s="15">
        <f>SUM(I3:I10)</f>
        <v>3417.0000000000005</v>
      </c>
      <c r="J11" s="13"/>
    </row>
    <row r="12" spans="1:10" s="16" customFormat="1" ht="49.5" customHeight="1">
      <c r="A12" s="17" t="s">
        <v>167</v>
      </c>
      <c r="B12" s="54" t="s">
        <v>247</v>
      </c>
      <c r="C12" s="55"/>
      <c r="D12" s="55"/>
      <c r="E12" s="55"/>
      <c r="F12" s="55"/>
      <c r="G12" s="55"/>
      <c r="H12" s="55"/>
      <c r="I12" s="55"/>
      <c r="J12" s="55"/>
    </row>
    <row r="13" spans="1:10" s="16" customFormat="1" ht="18.75" customHeight="1">
      <c r="A13" s="56" t="s">
        <v>168</v>
      </c>
      <c r="B13" s="56"/>
      <c r="C13" s="56"/>
      <c r="D13" s="56"/>
      <c r="E13" s="56"/>
      <c r="F13" s="56"/>
      <c r="G13" s="56"/>
      <c r="H13" s="56"/>
      <c r="I13" s="56"/>
      <c r="J13" s="56"/>
    </row>
    <row r="14" spans="3:9" s="2" customFormat="1" ht="13.5">
      <c r="C14" s="8"/>
      <c r="E14" s="3"/>
      <c r="F14" s="3"/>
      <c r="G14" s="19"/>
      <c r="H14" s="4"/>
      <c r="I14" s="5"/>
    </row>
    <row r="15" spans="3:9" s="2" customFormat="1" ht="13.5">
      <c r="C15" s="8"/>
      <c r="E15" s="3"/>
      <c r="F15" s="3"/>
      <c r="G15" s="19"/>
      <c r="H15" s="4"/>
      <c r="I15" s="5"/>
    </row>
  </sheetData>
  <sheetProtection/>
  <mergeCells count="3">
    <mergeCell ref="A1:J1"/>
    <mergeCell ref="B12:J12"/>
    <mergeCell ref="A13:J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15"/>
  <sheetViews>
    <sheetView showZeros="0" zoomScalePageLayoutView="0" workbookViewId="0" topLeftCell="A1">
      <selection activeCell="F5" sqref="F5"/>
    </sheetView>
  </sheetViews>
  <sheetFormatPr defaultColWidth="9.00390625" defaultRowHeight="14.25"/>
  <cols>
    <col min="1" max="1" width="4.625" style="0" customWidth="1"/>
    <col min="2" max="2" width="10.50390625" style="0" customWidth="1"/>
    <col min="3" max="3" width="16.125" style="9" customWidth="1"/>
    <col min="4" max="4" width="36.75390625" style="0" customWidth="1"/>
    <col min="5" max="5" width="6.75390625" style="1" customWidth="1"/>
    <col min="6" max="6" width="5.25390625" style="1" bestFit="1" customWidth="1"/>
    <col min="7" max="7" width="9.625" style="20" customWidth="1"/>
    <col min="8" max="8" width="6.25390625" style="6" customWidth="1"/>
    <col min="9" max="9" width="10.50390625" style="7" bestFit="1" customWidth="1"/>
  </cols>
  <sheetData>
    <row r="1" spans="1:10" s="12" customFormat="1" ht="26.25" customHeight="1">
      <c r="A1" s="53" t="s">
        <v>22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16" customFormat="1" ht="18.75" customHeight="1">
      <c r="A2" s="13" t="s">
        <v>178</v>
      </c>
      <c r="B2" s="13" t="s">
        <v>161</v>
      </c>
      <c r="C2" s="14" t="s">
        <v>163</v>
      </c>
      <c r="D2" s="13" t="s">
        <v>164</v>
      </c>
      <c r="E2" s="10" t="s">
        <v>165</v>
      </c>
      <c r="F2" s="10" t="s">
        <v>171</v>
      </c>
      <c r="G2" s="18" t="s">
        <v>166</v>
      </c>
      <c r="H2" s="11" t="s">
        <v>179</v>
      </c>
      <c r="I2" s="15" t="s">
        <v>172</v>
      </c>
      <c r="J2" s="13" t="s">
        <v>178</v>
      </c>
    </row>
    <row r="3" spans="1:10" s="16" customFormat="1" ht="18.75" customHeight="1">
      <c r="A3" s="13">
        <v>1</v>
      </c>
      <c r="B3" s="13" t="s">
        <v>169</v>
      </c>
      <c r="C3" s="14">
        <v>9787302319689</v>
      </c>
      <c r="D3" s="13" t="s">
        <v>123</v>
      </c>
      <c r="E3" s="10">
        <v>52</v>
      </c>
      <c r="F3" s="10">
        <f>66-1</f>
        <v>65</v>
      </c>
      <c r="G3" s="18">
        <f>E3*F3</f>
        <v>3380</v>
      </c>
      <c r="H3" s="11">
        <v>0.8</v>
      </c>
      <c r="I3" s="15">
        <f>E3*F3*0.8</f>
        <v>2704</v>
      </c>
      <c r="J3" s="13"/>
    </row>
    <row r="4" spans="1:10" s="16" customFormat="1" ht="18.75" customHeight="1">
      <c r="A4" s="13"/>
      <c r="B4" s="13"/>
      <c r="C4" s="14"/>
      <c r="D4" s="13" t="s">
        <v>190</v>
      </c>
      <c r="E4" s="10">
        <v>5</v>
      </c>
      <c r="F4" s="10">
        <f>66-1</f>
        <v>65</v>
      </c>
      <c r="G4" s="18">
        <f aca="true" t="shared" si="0" ref="G4:G10">E4*F4</f>
        <v>325</v>
      </c>
      <c r="H4" s="11">
        <v>1</v>
      </c>
      <c r="I4" s="15">
        <f>E4*F4</f>
        <v>325</v>
      </c>
      <c r="J4" s="13"/>
    </row>
    <row r="5" spans="1:10" s="16" customFormat="1" ht="18.75" customHeight="1">
      <c r="A5" s="13"/>
      <c r="B5" s="13"/>
      <c r="C5" s="14"/>
      <c r="D5" s="13" t="s">
        <v>205</v>
      </c>
      <c r="E5" s="10">
        <v>4.4</v>
      </c>
      <c r="F5" s="10">
        <v>65</v>
      </c>
      <c r="G5" s="18">
        <f t="shared" si="0"/>
        <v>286</v>
      </c>
      <c r="H5" s="11">
        <v>1</v>
      </c>
      <c r="I5" s="15">
        <f>E5*F5</f>
        <v>286</v>
      </c>
      <c r="J5" s="13"/>
    </row>
    <row r="6" spans="1:10" s="16" customFormat="1" ht="18.75" customHeight="1">
      <c r="A6" s="13"/>
      <c r="B6" s="13"/>
      <c r="C6" s="14"/>
      <c r="D6" s="13"/>
      <c r="E6" s="10"/>
      <c r="F6" s="10"/>
      <c r="G6" s="18">
        <f t="shared" si="0"/>
        <v>0</v>
      </c>
      <c r="H6" s="11"/>
      <c r="I6" s="15">
        <f>E6*F6*0.8</f>
        <v>0</v>
      </c>
      <c r="J6" s="13"/>
    </row>
    <row r="7" spans="1:10" s="16" customFormat="1" ht="18.75" customHeight="1">
      <c r="A7" s="13"/>
      <c r="B7" s="13"/>
      <c r="C7" s="14"/>
      <c r="D7" s="13"/>
      <c r="E7" s="10"/>
      <c r="F7" s="10"/>
      <c r="G7" s="18">
        <f t="shared" si="0"/>
        <v>0</v>
      </c>
      <c r="H7" s="11"/>
      <c r="I7" s="15">
        <f>E7*F7*0.8</f>
        <v>0</v>
      </c>
      <c r="J7" s="13"/>
    </row>
    <row r="8" spans="1:10" s="16" customFormat="1" ht="18.75" customHeight="1">
      <c r="A8" s="13"/>
      <c r="B8" s="13"/>
      <c r="C8" s="14"/>
      <c r="D8" s="13"/>
      <c r="E8" s="10"/>
      <c r="F8" s="10"/>
      <c r="G8" s="18">
        <f t="shared" si="0"/>
        <v>0</v>
      </c>
      <c r="H8" s="11"/>
      <c r="I8" s="15">
        <f>E8*F8*0.8</f>
        <v>0</v>
      </c>
      <c r="J8" s="13"/>
    </row>
    <row r="9" spans="1:10" s="16" customFormat="1" ht="18.75" customHeight="1">
      <c r="A9" s="13"/>
      <c r="B9" s="13"/>
      <c r="C9" s="14"/>
      <c r="D9" s="13"/>
      <c r="E9" s="10"/>
      <c r="F9" s="10"/>
      <c r="G9" s="18">
        <f t="shared" si="0"/>
        <v>0</v>
      </c>
      <c r="H9" s="11"/>
      <c r="I9" s="15">
        <f>E9*F9*0.8</f>
        <v>0</v>
      </c>
      <c r="J9" s="13"/>
    </row>
    <row r="10" spans="1:10" s="16" customFormat="1" ht="18.75" customHeight="1">
      <c r="A10" s="13"/>
      <c r="B10" s="13"/>
      <c r="C10" s="14"/>
      <c r="D10" s="13"/>
      <c r="E10" s="10"/>
      <c r="F10" s="10"/>
      <c r="G10" s="18">
        <f t="shared" si="0"/>
        <v>0</v>
      </c>
      <c r="H10" s="11"/>
      <c r="I10" s="15">
        <f>E10*F10*0.8</f>
        <v>0</v>
      </c>
      <c r="J10" s="13"/>
    </row>
    <row r="11" spans="1:10" s="16" customFormat="1" ht="18.75" customHeight="1">
      <c r="A11" s="13"/>
      <c r="B11" s="13"/>
      <c r="C11" s="14" t="s">
        <v>162</v>
      </c>
      <c r="D11" s="13"/>
      <c r="E11" s="10"/>
      <c r="F11" s="10"/>
      <c r="G11" s="18">
        <f>SUM(G3:G10)</f>
        <v>3991</v>
      </c>
      <c r="H11" s="11"/>
      <c r="I11" s="15">
        <f>SUM(I3:I10)</f>
        <v>3315</v>
      </c>
      <c r="J11" s="13"/>
    </row>
    <row r="12" spans="1:10" s="16" customFormat="1" ht="49.5" customHeight="1">
      <c r="A12" s="17" t="s">
        <v>167</v>
      </c>
      <c r="B12" s="54" t="s">
        <v>247</v>
      </c>
      <c r="C12" s="55"/>
      <c r="D12" s="55"/>
      <c r="E12" s="55"/>
      <c r="F12" s="55"/>
      <c r="G12" s="55"/>
      <c r="H12" s="55"/>
      <c r="I12" s="55"/>
      <c r="J12" s="55"/>
    </row>
    <row r="13" spans="1:10" s="16" customFormat="1" ht="18.75" customHeight="1">
      <c r="A13" s="56" t="s">
        <v>168</v>
      </c>
      <c r="B13" s="56"/>
      <c r="C13" s="56"/>
      <c r="D13" s="56"/>
      <c r="E13" s="56"/>
      <c r="F13" s="56"/>
      <c r="G13" s="56"/>
      <c r="H13" s="56"/>
      <c r="I13" s="56"/>
      <c r="J13" s="56"/>
    </row>
    <row r="14" spans="3:9" s="2" customFormat="1" ht="13.5">
      <c r="C14" s="8"/>
      <c r="E14" s="3"/>
      <c r="F14" s="3"/>
      <c r="G14" s="19"/>
      <c r="H14" s="4"/>
      <c r="I14" s="5"/>
    </row>
    <row r="15" spans="3:9" s="2" customFormat="1" ht="13.5">
      <c r="C15" s="8"/>
      <c r="E15" s="3"/>
      <c r="F15" s="3"/>
      <c r="G15" s="19"/>
      <c r="H15" s="4"/>
      <c r="I15" s="5"/>
    </row>
  </sheetData>
  <sheetProtection/>
  <mergeCells count="3">
    <mergeCell ref="A1:J1"/>
    <mergeCell ref="B12:J12"/>
    <mergeCell ref="A13:J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15"/>
  <sheetViews>
    <sheetView showZeros="0" zoomScalePageLayoutView="0" workbookViewId="0" topLeftCell="A1">
      <selection activeCell="B12" sqref="B12:J12"/>
    </sheetView>
  </sheetViews>
  <sheetFormatPr defaultColWidth="9.00390625" defaultRowHeight="14.25"/>
  <cols>
    <col min="1" max="1" width="4.625" style="0" customWidth="1"/>
    <col min="2" max="2" width="10.50390625" style="0" customWidth="1"/>
    <col min="3" max="3" width="16.125" style="9" customWidth="1"/>
    <col min="4" max="4" width="36.75390625" style="0" customWidth="1"/>
    <col min="5" max="5" width="6.75390625" style="1" customWidth="1"/>
    <col min="6" max="6" width="5.25390625" style="1" bestFit="1" customWidth="1"/>
    <col min="7" max="7" width="9.625" style="20" customWidth="1"/>
    <col min="8" max="8" width="6.25390625" style="6" customWidth="1"/>
    <col min="9" max="9" width="10.50390625" style="7" bestFit="1" customWidth="1"/>
  </cols>
  <sheetData>
    <row r="1" spans="1:10" s="12" customFormat="1" ht="26.25" customHeight="1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16" customFormat="1" ht="18.75" customHeight="1">
      <c r="A2" s="13" t="s">
        <v>178</v>
      </c>
      <c r="B2" s="13" t="s">
        <v>161</v>
      </c>
      <c r="C2" s="14" t="s">
        <v>163</v>
      </c>
      <c r="D2" s="13" t="s">
        <v>164</v>
      </c>
      <c r="E2" s="10" t="s">
        <v>165</v>
      </c>
      <c r="F2" s="10" t="s">
        <v>171</v>
      </c>
      <c r="G2" s="18" t="s">
        <v>166</v>
      </c>
      <c r="H2" s="11" t="s">
        <v>179</v>
      </c>
      <c r="I2" s="15" t="s">
        <v>172</v>
      </c>
      <c r="J2" s="13" t="s">
        <v>178</v>
      </c>
    </row>
    <row r="3" spans="1:10" s="16" customFormat="1" ht="18.75" customHeight="1">
      <c r="A3" s="13">
        <v>1</v>
      </c>
      <c r="B3" s="13" t="s">
        <v>169</v>
      </c>
      <c r="C3" s="14">
        <v>9787302319689</v>
      </c>
      <c r="D3" s="13" t="s">
        <v>123</v>
      </c>
      <c r="E3" s="10">
        <v>52</v>
      </c>
      <c r="F3" s="10">
        <v>62</v>
      </c>
      <c r="G3" s="18">
        <f>E3*F3</f>
        <v>3224</v>
      </c>
      <c r="H3" s="11">
        <v>0.8</v>
      </c>
      <c r="I3" s="15">
        <f>E3*F3*0.8</f>
        <v>2579.2000000000003</v>
      </c>
      <c r="J3" s="13"/>
    </row>
    <row r="4" spans="1:10" s="16" customFormat="1" ht="18.75" customHeight="1">
      <c r="A4" s="13"/>
      <c r="B4" s="13"/>
      <c r="C4" s="14"/>
      <c r="D4" s="13" t="s">
        <v>190</v>
      </c>
      <c r="E4" s="10">
        <v>5</v>
      </c>
      <c r="F4" s="10">
        <v>62</v>
      </c>
      <c r="G4" s="18">
        <f aca="true" t="shared" si="0" ref="G4:G10">E4*F4</f>
        <v>310</v>
      </c>
      <c r="H4" s="11">
        <v>1</v>
      </c>
      <c r="I4" s="15">
        <f>E4*F4</f>
        <v>310</v>
      </c>
      <c r="J4" s="13"/>
    </row>
    <row r="5" spans="1:10" s="16" customFormat="1" ht="18.75" customHeight="1">
      <c r="A5" s="13"/>
      <c r="B5" s="13"/>
      <c r="C5" s="14"/>
      <c r="D5" s="13" t="s">
        <v>205</v>
      </c>
      <c r="E5" s="10">
        <v>4.4</v>
      </c>
      <c r="F5" s="10">
        <v>62</v>
      </c>
      <c r="G5" s="18">
        <f t="shared" si="0"/>
        <v>272.8</v>
      </c>
      <c r="H5" s="11">
        <v>1</v>
      </c>
      <c r="I5" s="15">
        <f>E5*F5</f>
        <v>272.8</v>
      </c>
      <c r="J5" s="13"/>
    </row>
    <row r="6" spans="1:10" s="16" customFormat="1" ht="18.75" customHeight="1">
      <c r="A6" s="13"/>
      <c r="B6" s="13"/>
      <c r="C6" s="14"/>
      <c r="D6" s="13"/>
      <c r="E6" s="10"/>
      <c r="F6" s="10"/>
      <c r="G6" s="18">
        <f t="shared" si="0"/>
        <v>0</v>
      </c>
      <c r="H6" s="11"/>
      <c r="I6" s="15">
        <f>E6*F6*0.8</f>
        <v>0</v>
      </c>
      <c r="J6" s="13"/>
    </row>
    <row r="7" spans="1:10" s="16" customFormat="1" ht="18.75" customHeight="1">
      <c r="A7" s="13"/>
      <c r="B7" s="13"/>
      <c r="C7" s="14"/>
      <c r="D7" s="13"/>
      <c r="E7" s="10"/>
      <c r="F7" s="10"/>
      <c r="G7" s="18">
        <f t="shared" si="0"/>
        <v>0</v>
      </c>
      <c r="H7" s="11"/>
      <c r="I7" s="15">
        <f>E7*F7*0.8</f>
        <v>0</v>
      </c>
      <c r="J7" s="13"/>
    </row>
    <row r="8" spans="1:10" s="16" customFormat="1" ht="18.75" customHeight="1">
      <c r="A8" s="13"/>
      <c r="B8" s="13"/>
      <c r="C8" s="14"/>
      <c r="D8" s="13"/>
      <c r="E8" s="10"/>
      <c r="F8" s="10"/>
      <c r="G8" s="18">
        <f t="shared" si="0"/>
        <v>0</v>
      </c>
      <c r="H8" s="11"/>
      <c r="I8" s="15">
        <f>E8*F8*0.8</f>
        <v>0</v>
      </c>
      <c r="J8" s="13"/>
    </row>
    <row r="9" spans="1:10" s="16" customFormat="1" ht="18.75" customHeight="1">
      <c r="A9" s="13"/>
      <c r="B9" s="13"/>
      <c r="C9" s="14"/>
      <c r="D9" s="13"/>
      <c r="E9" s="10"/>
      <c r="F9" s="10"/>
      <c r="G9" s="18">
        <f t="shared" si="0"/>
        <v>0</v>
      </c>
      <c r="H9" s="11"/>
      <c r="I9" s="15">
        <f>E9*F9*0.8</f>
        <v>0</v>
      </c>
      <c r="J9" s="13"/>
    </row>
    <row r="10" spans="1:10" s="16" customFormat="1" ht="18.75" customHeight="1">
      <c r="A10" s="13"/>
      <c r="B10" s="13"/>
      <c r="C10" s="14"/>
      <c r="D10" s="13"/>
      <c r="E10" s="10"/>
      <c r="F10" s="10"/>
      <c r="G10" s="18">
        <f t="shared" si="0"/>
        <v>0</v>
      </c>
      <c r="H10" s="11"/>
      <c r="I10" s="15">
        <f>E10*F10*0.8</f>
        <v>0</v>
      </c>
      <c r="J10" s="13"/>
    </row>
    <row r="11" spans="1:10" s="16" customFormat="1" ht="18.75" customHeight="1">
      <c r="A11" s="13"/>
      <c r="B11" s="13"/>
      <c r="C11" s="14" t="s">
        <v>162</v>
      </c>
      <c r="D11" s="13"/>
      <c r="E11" s="10"/>
      <c r="F11" s="10"/>
      <c r="G11" s="18">
        <f>SUM(G3:G10)</f>
        <v>3806.8</v>
      </c>
      <c r="H11" s="11"/>
      <c r="I11" s="15">
        <f>SUM(I3:I10)</f>
        <v>3162.0000000000005</v>
      </c>
      <c r="J11" s="13"/>
    </row>
    <row r="12" spans="1:10" s="16" customFormat="1" ht="49.5" customHeight="1">
      <c r="A12" s="17" t="s">
        <v>167</v>
      </c>
      <c r="B12" s="54" t="s">
        <v>247</v>
      </c>
      <c r="C12" s="55"/>
      <c r="D12" s="55"/>
      <c r="E12" s="55"/>
      <c r="F12" s="55"/>
      <c r="G12" s="55"/>
      <c r="H12" s="55"/>
      <c r="I12" s="55"/>
      <c r="J12" s="55"/>
    </row>
    <row r="13" spans="1:10" s="16" customFormat="1" ht="18.75" customHeight="1">
      <c r="A13" s="56" t="s">
        <v>168</v>
      </c>
      <c r="B13" s="56"/>
      <c r="C13" s="56"/>
      <c r="D13" s="56"/>
      <c r="E13" s="56"/>
      <c r="F13" s="56"/>
      <c r="G13" s="56"/>
      <c r="H13" s="56"/>
      <c r="I13" s="56"/>
      <c r="J13" s="56"/>
    </row>
    <row r="14" spans="3:9" s="2" customFormat="1" ht="13.5">
      <c r="C14" s="8"/>
      <c r="E14" s="3"/>
      <c r="F14" s="3"/>
      <c r="G14" s="19"/>
      <c r="H14" s="4"/>
      <c r="I14" s="5"/>
    </row>
    <row r="15" spans="3:9" s="2" customFormat="1" ht="13.5">
      <c r="C15" s="8"/>
      <c r="E15" s="3"/>
      <c r="F15" s="3"/>
      <c r="G15" s="19"/>
      <c r="H15" s="4"/>
      <c r="I15" s="5"/>
    </row>
  </sheetData>
  <sheetProtection/>
  <mergeCells count="3">
    <mergeCell ref="A1:J1"/>
    <mergeCell ref="B12:J12"/>
    <mergeCell ref="A13:J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15"/>
  <sheetViews>
    <sheetView showZeros="0" zoomScalePageLayoutView="0" workbookViewId="0" topLeftCell="A1">
      <selection activeCell="B12" sqref="B12:J12"/>
    </sheetView>
  </sheetViews>
  <sheetFormatPr defaultColWidth="9.00390625" defaultRowHeight="14.25"/>
  <cols>
    <col min="1" max="1" width="4.625" style="0" customWidth="1"/>
    <col min="2" max="2" width="10.50390625" style="0" customWidth="1"/>
    <col min="3" max="3" width="16.125" style="9" customWidth="1"/>
    <col min="4" max="4" width="36.75390625" style="0" customWidth="1"/>
    <col min="5" max="5" width="6.75390625" style="1" customWidth="1"/>
    <col min="6" max="6" width="5.25390625" style="1" bestFit="1" customWidth="1"/>
    <col min="7" max="7" width="9.625" style="20" customWidth="1"/>
    <col min="8" max="8" width="6.25390625" style="6" customWidth="1"/>
    <col min="9" max="9" width="10.50390625" style="7" bestFit="1" customWidth="1"/>
  </cols>
  <sheetData>
    <row r="1" spans="1:10" s="12" customFormat="1" ht="26.25" customHeight="1">
      <c r="A1" s="53" t="s">
        <v>20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16" customFormat="1" ht="18.75" customHeight="1">
      <c r="A2" s="13" t="s">
        <v>178</v>
      </c>
      <c r="B2" s="13" t="s">
        <v>161</v>
      </c>
      <c r="C2" s="14" t="s">
        <v>163</v>
      </c>
      <c r="D2" s="13" t="s">
        <v>164</v>
      </c>
      <c r="E2" s="10" t="s">
        <v>165</v>
      </c>
      <c r="F2" s="10" t="s">
        <v>171</v>
      </c>
      <c r="G2" s="18" t="s">
        <v>166</v>
      </c>
      <c r="H2" s="11" t="s">
        <v>179</v>
      </c>
      <c r="I2" s="15" t="s">
        <v>172</v>
      </c>
      <c r="J2" s="13" t="s">
        <v>178</v>
      </c>
    </row>
    <row r="3" spans="1:10" s="16" customFormat="1" ht="18.75" customHeight="1">
      <c r="A3" s="13">
        <v>1</v>
      </c>
      <c r="B3" s="13" t="s">
        <v>169</v>
      </c>
      <c r="C3" s="14">
        <v>9787302319689</v>
      </c>
      <c r="D3" s="13" t="s">
        <v>123</v>
      </c>
      <c r="E3" s="10">
        <v>52</v>
      </c>
      <c r="F3" s="10">
        <v>59</v>
      </c>
      <c r="G3" s="18">
        <f>E3*F3</f>
        <v>3068</v>
      </c>
      <c r="H3" s="11">
        <v>0.8</v>
      </c>
      <c r="I3" s="15">
        <f>E3*F3*0.8</f>
        <v>2454.4</v>
      </c>
      <c r="J3" s="13"/>
    </row>
    <row r="4" spans="1:10" s="16" customFormat="1" ht="18.75" customHeight="1">
      <c r="A4" s="13"/>
      <c r="B4" s="13"/>
      <c r="C4" s="14"/>
      <c r="D4" s="13" t="s">
        <v>190</v>
      </c>
      <c r="E4" s="10">
        <v>5</v>
      </c>
      <c r="F4" s="10">
        <v>59</v>
      </c>
      <c r="G4" s="18">
        <f aca="true" t="shared" si="0" ref="G4:G10">E4*F4</f>
        <v>295</v>
      </c>
      <c r="H4" s="11">
        <v>1</v>
      </c>
      <c r="I4" s="15">
        <f>E4*F4</f>
        <v>295</v>
      </c>
      <c r="J4" s="13"/>
    </row>
    <row r="5" spans="1:10" s="16" customFormat="1" ht="18.75" customHeight="1">
      <c r="A5" s="13"/>
      <c r="B5" s="13"/>
      <c r="C5" s="14"/>
      <c r="D5" s="13" t="s">
        <v>205</v>
      </c>
      <c r="E5" s="10">
        <v>4.4</v>
      </c>
      <c r="F5" s="10">
        <v>59</v>
      </c>
      <c r="G5" s="18">
        <f t="shared" si="0"/>
        <v>259.6</v>
      </c>
      <c r="H5" s="11">
        <v>1</v>
      </c>
      <c r="I5" s="15">
        <f>E5*F5</f>
        <v>259.6</v>
      </c>
      <c r="J5" s="13"/>
    </row>
    <row r="6" spans="1:10" s="16" customFormat="1" ht="18.75" customHeight="1">
      <c r="A6" s="13"/>
      <c r="B6" s="13"/>
      <c r="C6" s="14"/>
      <c r="D6" s="13"/>
      <c r="E6" s="10"/>
      <c r="F6" s="10"/>
      <c r="G6" s="18">
        <f t="shared" si="0"/>
        <v>0</v>
      </c>
      <c r="H6" s="11"/>
      <c r="I6" s="15">
        <f>E6*F6*0.8</f>
        <v>0</v>
      </c>
      <c r="J6" s="13"/>
    </row>
    <row r="7" spans="1:10" s="16" customFormat="1" ht="18.75" customHeight="1">
      <c r="A7" s="13"/>
      <c r="B7" s="13"/>
      <c r="C7" s="14"/>
      <c r="D7" s="13"/>
      <c r="E7" s="10"/>
      <c r="F7" s="10"/>
      <c r="G7" s="18">
        <f t="shared" si="0"/>
        <v>0</v>
      </c>
      <c r="H7" s="11"/>
      <c r="I7" s="15">
        <f>E7*F7*0.8</f>
        <v>0</v>
      </c>
      <c r="J7" s="13"/>
    </row>
    <row r="8" spans="1:10" s="16" customFormat="1" ht="18.75" customHeight="1">
      <c r="A8" s="13"/>
      <c r="B8" s="13"/>
      <c r="C8" s="14"/>
      <c r="D8" s="13"/>
      <c r="E8" s="10"/>
      <c r="F8" s="10"/>
      <c r="G8" s="18">
        <f t="shared" si="0"/>
        <v>0</v>
      </c>
      <c r="H8" s="11"/>
      <c r="I8" s="15">
        <f>E8*F8*0.8</f>
        <v>0</v>
      </c>
      <c r="J8" s="13"/>
    </row>
    <row r="9" spans="1:10" s="16" customFormat="1" ht="18.75" customHeight="1">
      <c r="A9" s="13"/>
      <c r="B9" s="13"/>
      <c r="C9" s="14"/>
      <c r="D9" s="13"/>
      <c r="E9" s="10"/>
      <c r="F9" s="10"/>
      <c r="G9" s="18">
        <f t="shared" si="0"/>
        <v>0</v>
      </c>
      <c r="H9" s="11"/>
      <c r="I9" s="15">
        <f>E9*F9*0.8</f>
        <v>0</v>
      </c>
      <c r="J9" s="13"/>
    </row>
    <row r="10" spans="1:10" s="16" customFormat="1" ht="18.75" customHeight="1">
      <c r="A10" s="13"/>
      <c r="B10" s="13"/>
      <c r="C10" s="14"/>
      <c r="D10" s="13"/>
      <c r="E10" s="10"/>
      <c r="F10" s="10"/>
      <c r="G10" s="18">
        <f t="shared" si="0"/>
        <v>0</v>
      </c>
      <c r="H10" s="11"/>
      <c r="I10" s="15">
        <f>E10*F10*0.8</f>
        <v>0</v>
      </c>
      <c r="J10" s="13"/>
    </row>
    <row r="11" spans="1:10" s="16" customFormat="1" ht="18.75" customHeight="1">
      <c r="A11" s="13"/>
      <c r="B11" s="13"/>
      <c r="C11" s="14" t="s">
        <v>162</v>
      </c>
      <c r="D11" s="13"/>
      <c r="E11" s="10"/>
      <c r="F11" s="10"/>
      <c r="G11" s="18">
        <f>SUM(G3:G10)</f>
        <v>3622.6</v>
      </c>
      <c r="H11" s="11"/>
      <c r="I11" s="15">
        <f>SUM(I3:I10)</f>
        <v>3009</v>
      </c>
      <c r="J11" s="13"/>
    </row>
    <row r="12" spans="1:10" s="16" customFormat="1" ht="49.5" customHeight="1">
      <c r="A12" s="17" t="s">
        <v>167</v>
      </c>
      <c r="B12" s="54" t="s">
        <v>247</v>
      </c>
      <c r="C12" s="55"/>
      <c r="D12" s="55"/>
      <c r="E12" s="55"/>
      <c r="F12" s="55"/>
      <c r="G12" s="55"/>
      <c r="H12" s="55"/>
      <c r="I12" s="55"/>
      <c r="J12" s="55"/>
    </row>
    <row r="13" spans="1:10" s="16" customFormat="1" ht="18.75" customHeight="1">
      <c r="A13" s="56" t="s">
        <v>168</v>
      </c>
      <c r="B13" s="56"/>
      <c r="C13" s="56"/>
      <c r="D13" s="56"/>
      <c r="E13" s="56"/>
      <c r="F13" s="56"/>
      <c r="G13" s="56"/>
      <c r="H13" s="56"/>
      <c r="I13" s="56"/>
      <c r="J13" s="56"/>
    </row>
    <row r="14" spans="3:9" s="2" customFormat="1" ht="13.5">
      <c r="C14" s="8"/>
      <c r="E14" s="3"/>
      <c r="F14" s="3"/>
      <c r="G14" s="19"/>
      <c r="H14" s="4"/>
      <c r="I14" s="5"/>
    </row>
    <row r="15" spans="3:9" s="2" customFormat="1" ht="13.5">
      <c r="C15" s="8"/>
      <c r="E15" s="3"/>
      <c r="F15" s="3"/>
      <c r="G15" s="19"/>
      <c r="H15" s="4"/>
      <c r="I15" s="5"/>
    </row>
  </sheetData>
  <sheetProtection/>
  <mergeCells count="3">
    <mergeCell ref="A1:J1"/>
    <mergeCell ref="B12:J12"/>
    <mergeCell ref="A13:J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15"/>
  <sheetViews>
    <sheetView showZeros="0" zoomScalePageLayoutView="0" workbookViewId="0" topLeftCell="A1">
      <selection activeCell="D9" sqref="D9"/>
    </sheetView>
  </sheetViews>
  <sheetFormatPr defaultColWidth="9.00390625" defaultRowHeight="14.25"/>
  <cols>
    <col min="1" max="1" width="4.625" style="0" customWidth="1"/>
    <col min="2" max="2" width="10.50390625" style="0" customWidth="1"/>
    <col min="3" max="3" width="16.125" style="9" customWidth="1"/>
    <col min="4" max="4" width="36.75390625" style="0" customWidth="1"/>
    <col min="5" max="5" width="6.75390625" style="1" customWidth="1"/>
    <col min="6" max="6" width="5.25390625" style="1" bestFit="1" customWidth="1"/>
    <col min="7" max="7" width="9.625" style="20" customWidth="1"/>
    <col min="8" max="8" width="6.25390625" style="6" customWidth="1"/>
    <col min="9" max="9" width="10.50390625" style="7" bestFit="1" customWidth="1"/>
  </cols>
  <sheetData>
    <row r="1" spans="1:10" s="12" customFormat="1" ht="26.25" customHeight="1">
      <c r="A1" s="53" t="s">
        <v>19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16" customFormat="1" ht="18.75" customHeight="1">
      <c r="A2" s="13" t="s">
        <v>178</v>
      </c>
      <c r="B2" s="13" t="s">
        <v>161</v>
      </c>
      <c r="C2" s="14" t="s">
        <v>163</v>
      </c>
      <c r="D2" s="13" t="s">
        <v>164</v>
      </c>
      <c r="E2" s="10" t="s">
        <v>165</v>
      </c>
      <c r="F2" s="10" t="s">
        <v>171</v>
      </c>
      <c r="G2" s="18" t="s">
        <v>166</v>
      </c>
      <c r="H2" s="11" t="s">
        <v>179</v>
      </c>
      <c r="I2" s="15" t="s">
        <v>172</v>
      </c>
      <c r="J2" s="13" t="s">
        <v>178</v>
      </c>
    </row>
    <row r="3" spans="1:10" s="16" customFormat="1" ht="18.75" customHeight="1">
      <c r="A3" s="13">
        <v>1</v>
      </c>
      <c r="B3" s="13" t="s">
        <v>169</v>
      </c>
      <c r="C3" s="14">
        <v>9787302319689</v>
      </c>
      <c r="D3" s="13" t="s">
        <v>123</v>
      </c>
      <c r="E3" s="10">
        <v>52</v>
      </c>
      <c r="F3" s="10">
        <f>60-1</f>
        <v>59</v>
      </c>
      <c r="G3" s="18">
        <f>E3*F3</f>
        <v>3068</v>
      </c>
      <c r="H3" s="11">
        <v>0.8</v>
      </c>
      <c r="I3" s="15">
        <f>E3*F3*0.8</f>
        <v>2454.4</v>
      </c>
      <c r="J3" s="13"/>
    </row>
    <row r="4" spans="1:10" s="16" customFormat="1" ht="18.75" customHeight="1">
      <c r="A4" s="13"/>
      <c r="B4" s="13"/>
      <c r="C4" s="14"/>
      <c r="D4" s="13" t="s">
        <v>190</v>
      </c>
      <c r="E4" s="10">
        <v>5</v>
      </c>
      <c r="F4" s="10">
        <f>60-1</f>
        <v>59</v>
      </c>
      <c r="G4" s="18">
        <f aca="true" t="shared" si="0" ref="G4:G10">E4*F4</f>
        <v>295</v>
      </c>
      <c r="H4" s="11">
        <v>1</v>
      </c>
      <c r="I4" s="15">
        <f>E4*F4</f>
        <v>295</v>
      </c>
      <c r="J4" s="13"/>
    </row>
    <row r="5" spans="1:10" s="16" customFormat="1" ht="18.75" customHeight="1">
      <c r="A5" s="13"/>
      <c r="B5" s="13"/>
      <c r="C5" s="14"/>
      <c r="D5" s="13" t="s">
        <v>205</v>
      </c>
      <c r="E5" s="10">
        <v>4.4</v>
      </c>
      <c r="F5" s="10">
        <v>59</v>
      </c>
      <c r="G5" s="18">
        <f t="shared" si="0"/>
        <v>259.6</v>
      </c>
      <c r="H5" s="11">
        <v>1</v>
      </c>
      <c r="I5" s="15">
        <f>E5*F5</f>
        <v>259.6</v>
      </c>
      <c r="J5" s="13"/>
    </row>
    <row r="6" spans="1:10" s="16" customFormat="1" ht="18.75" customHeight="1">
      <c r="A6" s="13"/>
      <c r="B6" s="13"/>
      <c r="C6" s="14"/>
      <c r="D6" s="13"/>
      <c r="E6" s="10"/>
      <c r="F6" s="10"/>
      <c r="G6" s="18">
        <f t="shared" si="0"/>
        <v>0</v>
      </c>
      <c r="H6" s="11"/>
      <c r="I6" s="15">
        <f>E6*F6*0.8</f>
        <v>0</v>
      </c>
      <c r="J6" s="13"/>
    </row>
    <row r="7" spans="1:10" s="16" customFormat="1" ht="18.75" customHeight="1">
      <c r="A7" s="13"/>
      <c r="B7" s="13"/>
      <c r="C7" s="14"/>
      <c r="D7" s="13"/>
      <c r="E7" s="10"/>
      <c r="F7" s="10"/>
      <c r="G7" s="18">
        <f t="shared" si="0"/>
        <v>0</v>
      </c>
      <c r="H7" s="11"/>
      <c r="I7" s="15">
        <f>E7*F7*0.8</f>
        <v>0</v>
      </c>
      <c r="J7" s="13"/>
    </row>
    <row r="8" spans="1:10" s="16" customFormat="1" ht="18.75" customHeight="1">
      <c r="A8" s="13"/>
      <c r="B8" s="13"/>
      <c r="C8" s="14"/>
      <c r="D8" s="13"/>
      <c r="E8" s="10"/>
      <c r="F8" s="10"/>
      <c r="G8" s="18">
        <f t="shared" si="0"/>
        <v>0</v>
      </c>
      <c r="H8" s="11"/>
      <c r="I8" s="15">
        <f>E8*F8*0.8</f>
        <v>0</v>
      </c>
      <c r="J8" s="13"/>
    </row>
    <row r="9" spans="1:10" s="16" customFormat="1" ht="18.75" customHeight="1">
      <c r="A9" s="13"/>
      <c r="B9" s="13"/>
      <c r="C9" s="14"/>
      <c r="D9" s="13"/>
      <c r="E9" s="10"/>
      <c r="F9" s="10"/>
      <c r="G9" s="18">
        <f t="shared" si="0"/>
        <v>0</v>
      </c>
      <c r="H9" s="11"/>
      <c r="I9" s="15">
        <f>E9*F9*0.8</f>
        <v>0</v>
      </c>
      <c r="J9" s="13"/>
    </row>
    <row r="10" spans="1:10" s="16" customFormat="1" ht="18.75" customHeight="1">
      <c r="A10" s="13"/>
      <c r="B10" s="13"/>
      <c r="C10" s="14"/>
      <c r="D10" s="13"/>
      <c r="E10" s="10"/>
      <c r="F10" s="10"/>
      <c r="G10" s="18">
        <f t="shared" si="0"/>
        <v>0</v>
      </c>
      <c r="H10" s="11"/>
      <c r="I10" s="15">
        <f>E10*F10*0.8</f>
        <v>0</v>
      </c>
      <c r="J10" s="13"/>
    </row>
    <row r="11" spans="1:10" s="16" customFormat="1" ht="18.75" customHeight="1">
      <c r="A11" s="13"/>
      <c r="B11" s="13"/>
      <c r="C11" s="14" t="s">
        <v>162</v>
      </c>
      <c r="D11" s="13"/>
      <c r="E11" s="10"/>
      <c r="F11" s="10"/>
      <c r="G11" s="18">
        <f>SUM(G3:G10)</f>
        <v>3622.6</v>
      </c>
      <c r="H11" s="11"/>
      <c r="I11" s="15">
        <f>SUM(I3:I10)</f>
        <v>3009</v>
      </c>
      <c r="J11" s="13"/>
    </row>
    <row r="12" spans="1:10" s="16" customFormat="1" ht="49.5" customHeight="1">
      <c r="A12" s="17" t="s">
        <v>167</v>
      </c>
      <c r="B12" s="54" t="s">
        <v>247</v>
      </c>
      <c r="C12" s="55"/>
      <c r="D12" s="55"/>
      <c r="E12" s="55"/>
      <c r="F12" s="55"/>
      <c r="G12" s="55"/>
      <c r="H12" s="55"/>
      <c r="I12" s="55"/>
      <c r="J12" s="55"/>
    </row>
    <row r="13" spans="1:10" s="16" customFormat="1" ht="18.75" customHeight="1">
      <c r="A13" s="56" t="s">
        <v>168</v>
      </c>
      <c r="B13" s="56"/>
      <c r="C13" s="56"/>
      <c r="D13" s="56"/>
      <c r="E13" s="56"/>
      <c r="F13" s="56"/>
      <c r="G13" s="56"/>
      <c r="H13" s="56"/>
      <c r="I13" s="56"/>
      <c r="J13" s="56"/>
    </row>
    <row r="14" spans="3:9" s="2" customFormat="1" ht="13.5">
      <c r="C14" s="8"/>
      <c r="E14" s="3"/>
      <c r="F14" s="3"/>
      <c r="G14" s="19"/>
      <c r="H14" s="4"/>
      <c r="I14" s="5"/>
    </row>
    <row r="15" spans="3:9" s="2" customFormat="1" ht="13.5">
      <c r="C15" s="8"/>
      <c r="E15" s="3"/>
      <c r="F15" s="3"/>
      <c r="G15" s="19"/>
      <c r="H15" s="4"/>
      <c r="I15" s="5"/>
    </row>
  </sheetData>
  <sheetProtection/>
  <mergeCells count="3">
    <mergeCell ref="A1:J1"/>
    <mergeCell ref="B12:J12"/>
    <mergeCell ref="A13:J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15"/>
  <sheetViews>
    <sheetView showZeros="0" zoomScalePageLayoutView="0" workbookViewId="0" topLeftCell="A1">
      <selection activeCell="B12" sqref="B12:J12"/>
    </sheetView>
  </sheetViews>
  <sheetFormatPr defaultColWidth="9.00390625" defaultRowHeight="14.25"/>
  <cols>
    <col min="1" max="1" width="4.625" style="0" customWidth="1"/>
    <col min="2" max="2" width="10.50390625" style="0" customWidth="1"/>
    <col min="3" max="3" width="16.125" style="9" customWidth="1"/>
    <col min="4" max="4" width="36.75390625" style="0" customWidth="1"/>
    <col min="5" max="5" width="6.75390625" style="1" customWidth="1"/>
    <col min="6" max="6" width="5.25390625" style="1" bestFit="1" customWidth="1"/>
    <col min="7" max="7" width="9.625" style="20" customWidth="1"/>
    <col min="8" max="8" width="6.25390625" style="6" customWidth="1"/>
    <col min="9" max="9" width="10.50390625" style="7" bestFit="1" customWidth="1"/>
  </cols>
  <sheetData>
    <row r="1" spans="1:10" s="12" customFormat="1" ht="26.25" customHeight="1">
      <c r="A1" s="53" t="s">
        <v>18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16" customFormat="1" ht="18.75" customHeight="1">
      <c r="A2" s="13" t="s">
        <v>178</v>
      </c>
      <c r="B2" s="13" t="s">
        <v>161</v>
      </c>
      <c r="C2" s="14" t="s">
        <v>163</v>
      </c>
      <c r="D2" s="13" t="s">
        <v>164</v>
      </c>
      <c r="E2" s="10" t="s">
        <v>165</v>
      </c>
      <c r="F2" s="10" t="s">
        <v>171</v>
      </c>
      <c r="G2" s="18" t="s">
        <v>166</v>
      </c>
      <c r="H2" s="11" t="s">
        <v>179</v>
      </c>
      <c r="I2" s="15" t="s">
        <v>172</v>
      </c>
      <c r="J2" s="13" t="s">
        <v>178</v>
      </c>
    </row>
    <row r="3" spans="1:10" s="16" customFormat="1" ht="18.75" customHeight="1">
      <c r="A3" s="13">
        <v>1</v>
      </c>
      <c r="B3" s="13" t="s">
        <v>169</v>
      </c>
      <c r="C3" s="14">
        <v>9787302319689</v>
      </c>
      <c r="D3" s="13" t="s">
        <v>123</v>
      </c>
      <c r="E3" s="10">
        <v>52</v>
      </c>
      <c r="F3" s="10">
        <v>60</v>
      </c>
      <c r="G3" s="18">
        <f>E3*F3</f>
        <v>3120</v>
      </c>
      <c r="H3" s="11">
        <v>0.8</v>
      </c>
      <c r="I3" s="15">
        <f>E3*F3*0.8</f>
        <v>2496</v>
      </c>
      <c r="J3" s="13"/>
    </row>
    <row r="4" spans="1:10" s="16" customFormat="1" ht="18.75" customHeight="1">
      <c r="A4" s="13"/>
      <c r="B4" s="13"/>
      <c r="C4" s="14"/>
      <c r="D4" s="13" t="s">
        <v>190</v>
      </c>
      <c r="E4" s="10">
        <v>5</v>
      </c>
      <c r="F4" s="10">
        <v>60</v>
      </c>
      <c r="G4" s="18">
        <f aca="true" t="shared" si="0" ref="G4:G10">E4*F4</f>
        <v>300</v>
      </c>
      <c r="H4" s="11">
        <v>1</v>
      </c>
      <c r="I4" s="15">
        <f>E4*F4</f>
        <v>300</v>
      </c>
      <c r="J4" s="13"/>
    </row>
    <row r="5" spans="1:10" s="16" customFormat="1" ht="18.75" customHeight="1">
      <c r="A5" s="13"/>
      <c r="B5" s="13"/>
      <c r="C5" s="14"/>
      <c r="D5" s="13" t="s">
        <v>205</v>
      </c>
      <c r="E5" s="10">
        <v>4.4</v>
      </c>
      <c r="F5" s="10">
        <v>60</v>
      </c>
      <c r="G5" s="18">
        <f t="shared" si="0"/>
        <v>264</v>
      </c>
      <c r="H5" s="11">
        <v>1</v>
      </c>
      <c r="I5" s="15">
        <f>E5*F5</f>
        <v>264</v>
      </c>
      <c r="J5" s="13"/>
    </row>
    <row r="6" spans="1:10" s="16" customFormat="1" ht="18.75" customHeight="1">
      <c r="A6" s="13"/>
      <c r="B6" s="13"/>
      <c r="C6" s="14"/>
      <c r="D6" s="13"/>
      <c r="E6" s="10"/>
      <c r="F6" s="10"/>
      <c r="G6" s="18">
        <f t="shared" si="0"/>
        <v>0</v>
      </c>
      <c r="H6" s="11"/>
      <c r="I6" s="15">
        <f>E6*F6*0.8</f>
        <v>0</v>
      </c>
      <c r="J6" s="13"/>
    </row>
    <row r="7" spans="1:10" s="16" customFormat="1" ht="18.75" customHeight="1">
      <c r="A7" s="13"/>
      <c r="B7" s="13"/>
      <c r="C7" s="14"/>
      <c r="D7" s="13"/>
      <c r="E7" s="10"/>
      <c r="F7" s="10"/>
      <c r="G7" s="18">
        <f t="shared" si="0"/>
        <v>0</v>
      </c>
      <c r="H7" s="11"/>
      <c r="I7" s="15">
        <f>E7*F7*0.8</f>
        <v>0</v>
      </c>
      <c r="J7" s="13"/>
    </row>
    <row r="8" spans="1:10" s="16" customFormat="1" ht="18.75" customHeight="1">
      <c r="A8" s="13"/>
      <c r="B8" s="13"/>
      <c r="C8" s="14"/>
      <c r="D8" s="13"/>
      <c r="E8" s="10"/>
      <c r="F8" s="10"/>
      <c r="G8" s="18">
        <f t="shared" si="0"/>
        <v>0</v>
      </c>
      <c r="H8" s="11"/>
      <c r="I8" s="15">
        <f>E8*F8*0.8</f>
        <v>0</v>
      </c>
      <c r="J8" s="13"/>
    </row>
    <row r="9" spans="1:10" s="16" customFormat="1" ht="18.75" customHeight="1">
      <c r="A9" s="13"/>
      <c r="B9" s="13"/>
      <c r="C9" s="14"/>
      <c r="D9" s="13"/>
      <c r="E9" s="10"/>
      <c r="F9" s="10"/>
      <c r="G9" s="18">
        <f t="shared" si="0"/>
        <v>0</v>
      </c>
      <c r="H9" s="11"/>
      <c r="I9" s="15">
        <f>E9*F9*0.8</f>
        <v>0</v>
      </c>
      <c r="J9" s="13"/>
    </row>
    <row r="10" spans="1:10" s="16" customFormat="1" ht="18.75" customHeight="1">
      <c r="A10" s="13"/>
      <c r="B10" s="13"/>
      <c r="C10" s="14"/>
      <c r="D10" s="13"/>
      <c r="E10" s="10"/>
      <c r="F10" s="10"/>
      <c r="G10" s="18">
        <f t="shared" si="0"/>
        <v>0</v>
      </c>
      <c r="H10" s="11"/>
      <c r="I10" s="15">
        <f>E10*F10*0.8</f>
        <v>0</v>
      </c>
      <c r="J10" s="13"/>
    </row>
    <row r="11" spans="1:10" s="16" customFormat="1" ht="18.75" customHeight="1">
      <c r="A11" s="13"/>
      <c r="B11" s="13"/>
      <c r="C11" s="14" t="s">
        <v>162</v>
      </c>
      <c r="D11" s="13"/>
      <c r="E11" s="10"/>
      <c r="F11" s="10"/>
      <c r="G11" s="18">
        <f>SUM(G3:G10)</f>
        <v>3684</v>
      </c>
      <c r="H11" s="11"/>
      <c r="I11" s="15">
        <f>SUM(I3:I10)</f>
        <v>3060</v>
      </c>
      <c r="J11" s="13"/>
    </row>
    <row r="12" spans="1:10" s="16" customFormat="1" ht="49.5" customHeight="1">
      <c r="A12" s="17" t="s">
        <v>167</v>
      </c>
      <c r="B12" s="54" t="s">
        <v>247</v>
      </c>
      <c r="C12" s="55"/>
      <c r="D12" s="55"/>
      <c r="E12" s="55"/>
      <c r="F12" s="55"/>
      <c r="G12" s="55"/>
      <c r="H12" s="55"/>
      <c r="I12" s="55"/>
      <c r="J12" s="55"/>
    </row>
    <row r="13" spans="1:10" s="16" customFormat="1" ht="18.75" customHeight="1">
      <c r="A13" s="56" t="s">
        <v>168</v>
      </c>
      <c r="B13" s="56"/>
      <c r="C13" s="56"/>
      <c r="D13" s="56"/>
      <c r="E13" s="56"/>
      <c r="F13" s="56"/>
      <c r="G13" s="56"/>
      <c r="H13" s="56"/>
      <c r="I13" s="56"/>
      <c r="J13" s="56"/>
    </row>
    <row r="14" spans="3:9" s="2" customFormat="1" ht="13.5">
      <c r="C14" s="8"/>
      <c r="E14" s="3"/>
      <c r="F14" s="3"/>
      <c r="G14" s="19"/>
      <c r="H14" s="4"/>
      <c r="I14" s="5"/>
    </row>
    <row r="15" spans="3:9" s="2" customFormat="1" ht="13.5">
      <c r="C15" s="8"/>
      <c r="E15" s="3"/>
      <c r="F15" s="3"/>
      <c r="G15" s="19"/>
      <c r="H15" s="4"/>
      <c r="I15" s="5"/>
    </row>
  </sheetData>
  <sheetProtection/>
  <mergeCells count="3">
    <mergeCell ref="A1:J1"/>
    <mergeCell ref="B12:J12"/>
    <mergeCell ref="A13:J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15"/>
  <sheetViews>
    <sheetView showZeros="0" zoomScalePageLayoutView="0" workbookViewId="0" topLeftCell="A1">
      <selection activeCell="L10" sqref="L10"/>
    </sheetView>
  </sheetViews>
  <sheetFormatPr defaultColWidth="9.00390625" defaultRowHeight="14.25"/>
  <cols>
    <col min="1" max="1" width="4.625" style="0" customWidth="1"/>
    <col min="2" max="2" width="10.50390625" style="0" customWidth="1"/>
    <col min="3" max="3" width="16.125" style="9" customWidth="1"/>
    <col min="4" max="4" width="36.75390625" style="0" customWidth="1"/>
    <col min="5" max="5" width="6.75390625" style="1" customWidth="1"/>
    <col min="6" max="6" width="5.25390625" style="1" bestFit="1" customWidth="1"/>
    <col min="7" max="7" width="9.625" style="20" customWidth="1"/>
    <col min="8" max="8" width="6.25390625" style="6" customWidth="1"/>
    <col min="9" max="9" width="10.50390625" style="7" bestFit="1" customWidth="1"/>
  </cols>
  <sheetData>
    <row r="1" spans="1:10" s="12" customFormat="1" ht="26.25" customHeight="1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16" customFormat="1" ht="18.75" customHeight="1">
      <c r="A2" s="13" t="s">
        <v>178</v>
      </c>
      <c r="B2" s="13" t="s">
        <v>161</v>
      </c>
      <c r="C2" s="14" t="s">
        <v>163</v>
      </c>
      <c r="D2" s="13" t="s">
        <v>164</v>
      </c>
      <c r="E2" s="10" t="s">
        <v>165</v>
      </c>
      <c r="F2" s="10" t="s">
        <v>171</v>
      </c>
      <c r="G2" s="18" t="s">
        <v>166</v>
      </c>
      <c r="H2" s="11" t="s">
        <v>179</v>
      </c>
      <c r="I2" s="15" t="s">
        <v>172</v>
      </c>
      <c r="J2" s="13" t="s">
        <v>178</v>
      </c>
    </row>
    <row r="3" spans="1:10" s="16" customFormat="1" ht="18.75" customHeight="1">
      <c r="A3" s="13">
        <v>1</v>
      </c>
      <c r="B3" s="13" t="s">
        <v>181</v>
      </c>
      <c r="C3" s="14">
        <v>9787560330259</v>
      </c>
      <c r="D3" s="13" t="s">
        <v>55</v>
      </c>
      <c r="E3" s="10">
        <v>32</v>
      </c>
      <c r="F3" s="10">
        <f aca="true" t="shared" si="0" ref="F3:F8">50-5</f>
        <v>45</v>
      </c>
      <c r="G3" s="18">
        <f>E3*F3</f>
        <v>1440</v>
      </c>
      <c r="H3" s="11">
        <v>0.8</v>
      </c>
      <c r="I3" s="15">
        <f>E3*F3*0.8</f>
        <v>1152</v>
      </c>
      <c r="J3" s="13"/>
    </row>
    <row r="4" spans="1:10" s="16" customFormat="1" ht="18.75" customHeight="1">
      <c r="A4" s="13">
        <v>2</v>
      </c>
      <c r="B4" s="13" t="s">
        <v>170</v>
      </c>
      <c r="C4" s="14">
        <v>9787111476559</v>
      </c>
      <c r="D4" s="13" t="s">
        <v>56</v>
      </c>
      <c r="E4" s="10">
        <v>28</v>
      </c>
      <c r="F4" s="10">
        <f t="shared" si="0"/>
        <v>45</v>
      </c>
      <c r="G4" s="18">
        <f aca="true" t="shared" si="1" ref="G4:G10">E4*F4</f>
        <v>1260</v>
      </c>
      <c r="H4" s="11">
        <v>0.8</v>
      </c>
      <c r="I4" s="15">
        <f aca="true" t="shared" si="2" ref="I4:I10">E4*F4*0.8</f>
        <v>1008</v>
      </c>
      <c r="J4" s="13"/>
    </row>
    <row r="5" spans="1:10" s="16" customFormat="1" ht="18.75" customHeight="1">
      <c r="A5" s="13">
        <v>3</v>
      </c>
      <c r="B5" s="13" t="s">
        <v>120</v>
      </c>
      <c r="C5" s="14">
        <v>9787111312567</v>
      </c>
      <c r="D5" s="13" t="s">
        <v>121</v>
      </c>
      <c r="E5" s="10">
        <v>28</v>
      </c>
      <c r="F5" s="10">
        <f t="shared" si="0"/>
        <v>45</v>
      </c>
      <c r="G5" s="18">
        <f t="shared" si="1"/>
        <v>1260</v>
      </c>
      <c r="H5" s="11">
        <v>0.8</v>
      </c>
      <c r="I5" s="15">
        <f t="shared" si="2"/>
        <v>1008</v>
      </c>
      <c r="J5" s="13"/>
    </row>
    <row r="6" spans="1:10" s="16" customFormat="1" ht="18.75" customHeight="1">
      <c r="A6" s="13">
        <v>4</v>
      </c>
      <c r="B6" s="13" t="s">
        <v>120</v>
      </c>
      <c r="C6" s="14">
        <v>9787111267089</v>
      </c>
      <c r="D6" s="13" t="s">
        <v>122</v>
      </c>
      <c r="E6" s="10">
        <v>29</v>
      </c>
      <c r="F6" s="10">
        <f t="shared" si="0"/>
        <v>45</v>
      </c>
      <c r="G6" s="18">
        <f t="shared" si="1"/>
        <v>1305</v>
      </c>
      <c r="H6" s="11">
        <v>0.8</v>
      </c>
      <c r="I6" s="15">
        <f t="shared" si="2"/>
        <v>1044</v>
      </c>
      <c r="J6" s="13"/>
    </row>
    <row r="7" spans="1:10" s="16" customFormat="1" ht="18.75" customHeight="1">
      <c r="A7" s="13">
        <v>5</v>
      </c>
      <c r="B7" s="13" t="s">
        <v>159</v>
      </c>
      <c r="C7" s="14">
        <v>9787561165133</v>
      </c>
      <c r="D7" s="13" t="s">
        <v>57</v>
      </c>
      <c r="E7" s="10">
        <v>25</v>
      </c>
      <c r="F7" s="10">
        <f t="shared" si="0"/>
        <v>45</v>
      </c>
      <c r="G7" s="18">
        <f t="shared" si="1"/>
        <v>1125</v>
      </c>
      <c r="H7" s="11">
        <v>0.8</v>
      </c>
      <c r="I7" s="15">
        <f t="shared" si="2"/>
        <v>900</v>
      </c>
      <c r="J7" s="13"/>
    </row>
    <row r="8" spans="1:10" s="16" customFormat="1" ht="18.75" customHeight="1">
      <c r="A8" s="13"/>
      <c r="B8" s="13"/>
      <c r="C8" s="14"/>
      <c r="D8" s="13" t="s">
        <v>190</v>
      </c>
      <c r="E8" s="10">
        <v>5</v>
      </c>
      <c r="F8" s="10">
        <f t="shared" si="0"/>
        <v>45</v>
      </c>
      <c r="G8" s="18">
        <f t="shared" si="1"/>
        <v>225</v>
      </c>
      <c r="H8" s="11">
        <v>1</v>
      </c>
      <c r="I8" s="15">
        <f>E8*F8</f>
        <v>225</v>
      </c>
      <c r="J8" s="13"/>
    </row>
    <row r="9" spans="1:10" s="16" customFormat="1" ht="18.75" customHeight="1">
      <c r="A9" s="13"/>
      <c r="B9" s="13"/>
      <c r="C9" s="14"/>
      <c r="D9" s="13" t="s">
        <v>211</v>
      </c>
      <c r="E9" s="10">
        <v>4.4</v>
      </c>
      <c r="F9" s="10">
        <v>45</v>
      </c>
      <c r="G9" s="18">
        <f t="shared" si="1"/>
        <v>198.00000000000003</v>
      </c>
      <c r="H9" s="11">
        <v>1</v>
      </c>
      <c r="I9" s="15">
        <f>E9*F9</f>
        <v>198.00000000000003</v>
      </c>
      <c r="J9" s="13"/>
    </row>
    <row r="10" spans="1:10" s="16" customFormat="1" ht="18.75" customHeight="1">
      <c r="A10" s="13"/>
      <c r="B10" s="13"/>
      <c r="C10" s="14"/>
      <c r="D10" s="13"/>
      <c r="E10" s="10"/>
      <c r="F10" s="10"/>
      <c r="G10" s="18">
        <f t="shared" si="1"/>
        <v>0</v>
      </c>
      <c r="H10" s="11"/>
      <c r="I10" s="15">
        <f t="shared" si="2"/>
        <v>0</v>
      </c>
      <c r="J10" s="13"/>
    </row>
    <row r="11" spans="1:10" s="16" customFormat="1" ht="18.75" customHeight="1">
      <c r="A11" s="13"/>
      <c r="B11" s="13"/>
      <c r="C11" s="14" t="s">
        <v>162</v>
      </c>
      <c r="D11" s="13"/>
      <c r="E11" s="10"/>
      <c r="F11" s="10"/>
      <c r="G11" s="18">
        <f>SUM(G3:G10)</f>
        <v>6813</v>
      </c>
      <c r="H11" s="11"/>
      <c r="I11" s="15">
        <f>SUM(I3:I10)</f>
        <v>5535</v>
      </c>
      <c r="J11" s="13"/>
    </row>
    <row r="12" spans="1:10" s="16" customFormat="1" ht="49.5" customHeight="1">
      <c r="A12" s="17" t="s">
        <v>167</v>
      </c>
      <c r="B12" s="54" t="s">
        <v>247</v>
      </c>
      <c r="C12" s="55"/>
      <c r="D12" s="55"/>
      <c r="E12" s="55"/>
      <c r="F12" s="55"/>
      <c r="G12" s="55"/>
      <c r="H12" s="55"/>
      <c r="I12" s="55"/>
      <c r="J12" s="55"/>
    </row>
    <row r="13" spans="1:10" s="16" customFormat="1" ht="18.75" customHeight="1">
      <c r="A13" s="56" t="s">
        <v>168</v>
      </c>
      <c r="B13" s="56"/>
      <c r="C13" s="56"/>
      <c r="D13" s="56"/>
      <c r="E13" s="56"/>
      <c r="F13" s="56"/>
      <c r="G13" s="56"/>
      <c r="H13" s="56"/>
      <c r="I13" s="56"/>
      <c r="J13" s="56"/>
    </row>
    <row r="14" spans="3:9" s="2" customFormat="1" ht="13.5">
      <c r="C14" s="8"/>
      <c r="E14" s="3"/>
      <c r="F14" s="3"/>
      <c r="G14" s="19"/>
      <c r="H14" s="4"/>
      <c r="I14" s="5"/>
    </row>
    <row r="15" spans="3:9" s="2" customFormat="1" ht="13.5">
      <c r="C15" s="8"/>
      <c r="E15" s="3"/>
      <c r="F15" s="3"/>
      <c r="G15" s="19"/>
      <c r="H15" s="4"/>
      <c r="I15" s="5"/>
    </row>
  </sheetData>
  <sheetProtection/>
  <mergeCells count="3">
    <mergeCell ref="A1:J1"/>
    <mergeCell ref="B12:J12"/>
    <mergeCell ref="A13:J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15"/>
  <sheetViews>
    <sheetView showZeros="0" zoomScalePageLayoutView="0" workbookViewId="0" topLeftCell="A1">
      <selection activeCell="F9" sqref="F9"/>
    </sheetView>
  </sheetViews>
  <sheetFormatPr defaultColWidth="9.00390625" defaultRowHeight="14.25"/>
  <cols>
    <col min="1" max="1" width="4.625" style="0" customWidth="1"/>
    <col min="2" max="2" width="10.50390625" style="0" customWidth="1"/>
    <col min="3" max="3" width="16.125" style="9" customWidth="1"/>
    <col min="4" max="4" width="36.75390625" style="0" customWidth="1"/>
    <col min="5" max="5" width="6.75390625" style="1" customWidth="1"/>
    <col min="6" max="6" width="5.25390625" style="1" bestFit="1" customWidth="1"/>
    <col min="7" max="7" width="9.625" style="20" customWidth="1"/>
    <col min="8" max="8" width="6.25390625" style="6" customWidth="1"/>
    <col min="9" max="9" width="10.50390625" style="7" bestFit="1" customWidth="1"/>
  </cols>
  <sheetData>
    <row r="1" spans="1:10" s="12" customFormat="1" ht="26.25" customHeight="1">
      <c r="A1" s="53" t="s">
        <v>16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16" customFormat="1" ht="18.75" customHeight="1">
      <c r="A2" s="13" t="s">
        <v>178</v>
      </c>
      <c r="B2" s="13" t="s">
        <v>161</v>
      </c>
      <c r="C2" s="14" t="s">
        <v>163</v>
      </c>
      <c r="D2" s="13" t="s">
        <v>164</v>
      </c>
      <c r="E2" s="10" t="s">
        <v>165</v>
      </c>
      <c r="F2" s="10" t="s">
        <v>171</v>
      </c>
      <c r="G2" s="18" t="s">
        <v>166</v>
      </c>
      <c r="H2" s="11" t="s">
        <v>179</v>
      </c>
      <c r="I2" s="15" t="s">
        <v>172</v>
      </c>
      <c r="J2" s="13" t="s">
        <v>178</v>
      </c>
    </row>
    <row r="3" spans="1:10" s="16" customFormat="1" ht="18.75" customHeight="1">
      <c r="A3" s="13">
        <v>1</v>
      </c>
      <c r="B3" s="13" t="s">
        <v>181</v>
      </c>
      <c r="C3" s="14">
        <v>9787560330259</v>
      </c>
      <c r="D3" s="13" t="s">
        <v>55</v>
      </c>
      <c r="E3" s="10">
        <v>32</v>
      </c>
      <c r="F3" s="10">
        <f>50-9</f>
        <v>41</v>
      </c>
      <c r="G3" s="18">
        <f>E3*F3</f>
        <v>1312</v>
      </c>
      <c r="H3" s="11">
        <v>0.8</v>
      </c>
      <c r="I3" s="15">
        <f>E3*F3*0.8</f>
        <v>1049.6000000000001</v>
      </c>
      <c r="J3" s="13"/>
    </row>
    <row r="4" spans="1:10" s="16" customFormat="1" ht="18.75" customHeight="1">
      <c r="A4" s="13">
        <v>2</v>
      </c>
      <c r="B4" s="13" t="s">
        <v>170</v>
      </c>
      <c r="C4" s="14">
        <v>9787111476559</v>
      </c>
      <c r="D4" s="13" t="s">
        <v>56</v>
      </c>
      <c r="E4" s="10">
        <v>28</v>
      </c>
      <c r="F4" s="10">
        <f>50-7</f>
        <v>43</v>
      </c>
      <c r="G4" s="18">
        <f aca="true" t="shared" si="0" ref="G4:G10">E4*F4</f>
        <v>1204</v>
      </c>
      <c r="H4" s="11">
        <v>0.8</v>
      </c>
      <c r="I4" s="15">
        <f aca="true" t="shared" si="1" ref="I4:I10">E4*F4*0.8</f>
        <v>963.2</v>
      </c>
      <c r="J4" s="13"/>
    </row>
    <row r="5" spans="1:10" s="16" customFormat="1" ht="18.75" customHeight="1">
      <c r="A5" s="13">
        <v>3</v>
      </c>
      <c r="B5" s="13" t="s">
        <v>120</v>
      </c>
      <c r="C5" s="14">
        <v>9787111312567</v>
      </c>
      <c r="D5" s="13" t="s">
        <v>121</v>
      </c>
      <c r="E5" s="10">
        <v>28</v>
      </c>
      <c r="F5" s="10">
        <f>50-7</f>
        <v>43</v>
      </c>
      <c r="G5" s="18">
        <f t="shared" si="0"/>
        <v>1204</v>
      </c>
      <c r="H5" s="11">
        <v>0.8</v>
      </c>
      <c r="I5" s="15">
        <f t="shared" si="1"/>
        <v>963.2</v>
      </c>
      <c r="J5" s="13"/>
    </row>
    <row r="6" spans="1:10" s="16" customFormat="1" ht="18.75" customHeight="1">
      <c r="A6" s="13">
        <v>4</v>
      </c>
      <c r="B6" s="13" t="s">
        <v>120</v>
      </c>
      <c r="C6" s="14">
        <v>9787111267089</v>
      </c>
      <c r="D6" s="13" t="s">
        <v>122</v>
      </c>
      <c r="E6" s="10">
        <v>29</v>
      </c>
      <c r="F6" s="10">
        <f>50-7</f>
        <v>43</v>
      </c>
      <c r="G6" s="18">
        <f t="shared" si="0"/>
        <v>1247</v>
      </c>
      <c r="H6" s="11">
        <v>0.8</v>
      </c>
      <c r="I6" s="15">
        <f t="shared" si="1"/>
        <v>997.6</v>
      </c>
      <c r="J6" s="13"/>
    </row>
    <row r="7" spans="1:10" s="16" customFormat="1" ht="18.75" customHeight="1">
      <c r="A7" s="13">
        <v>5</v>
      </c>
      <c r="B7" s="13" t="s">
        <v>159</v>
      </c>
      <c r="C7" s="14">
        <v>9787561165133</v>
      </c>
      <c r="D7" s="13" t="s">
        <v>57</v>
      </c>
      <c r="E7" s="10">
        <v>25</v>
      </c>
      <c r="F7" s="10">
        <f>50-8</f>
        <v>42</v>
      </c>
      <c r="G7" s="18">
        <f t="shared" si="0"/>
        <v>1050</v>
      </c>
      <c r="H7" s="11">
        <v>0.8</v>
      </c>
      <c r="I7" s="15">
        <f t="shared" si="1"/>
        <v>840</v>
      </c>
      <c r="J7" s="13"/>
    </row>
    <row r="8" spans="1:10" s="16" customFormat="1" ht="18.75" customHeight="1">
      <c r="A8" s="13"/>
      <c r="B8" s="13"/>
      <c r="C8" s="14"/>
      <c r="D8" s="13" t="s">
        <v>190</v>
      </c>
      <c r="E8" s="10">
        <v>5</v>
      </c>
      <c r="F8" s="10">
        <f>50-8</f>
        <v>42</v>
      </c>
      <c r="G8" s="18">
        <f t="shared" si="0"/>
        <v>210</v>
      </c>
      <c r="H8" s="11">
        <v>1</v>
      </c>
      <c r="I8" s="15">
        <f>E8*F8</f>
        <v>210</v>
      </c>
      <c r="J8" s="13"/>
    </row>
    <row r="9" spans="1:10" s="16" customFormat="1" ht="18.75" customHeight="1">
      <c r="A9" s="13"/>
      <c r="B9" s="13"/>
      <c r="C9" s="14"/>
      <c r="D9" s="13" t="s">
        <v>211</v>
      </c>
      <c r="E9" s="10">
        <v>4.4</v>
      </c>
      <c r="F9" s="10">
        <v>42</v>
      </c>
      <c r="G9" s="18">
        <f t="shared" si="0"/>
        <v>184.8</v>
      </c>
      <c r="H9" s="11">
        <v>1</v>
      </c>
      <c r="I9" s="15">
        <f>E9*F9</f>
        <v>184.8</v>
      </c>
      <c r="J9" s="13"/>
    </row>
    <row r="10" spans="1:10" s="16" customFormat="1" ht="18.75" customHeight="1">
      <c r="A10" s="13"/>
      <c r="B10" s="13"/>
      <c r="C10" s="14"/>
      <c r="D10" s="13"/>
      <c r="E10" s="10"/>
      <c r="F10" s="10"/>
      <c r="G10" s="18">
        <f t="shared" si="0"/>
        <v>0</v>
      </c>
      <c r="H10" s="11"/>
      <c r="I10" s="15">
        <f t="shared" si="1"/>
        <v>0</v>
      </c>
      <c r="J10" s="13"/>
    </row>
    <row r="11" spans="1:10" s="16" customFormat="1" ht="18.75" customHeight="1">
      <c r="A11" s="13"/>
      <c r="B11" s="13"/>
      <c r="C11" s="14" t="s">
        <v>162</v>
      </c>
      <c r="D11" s="13"/>
      <c r="E11" s="10"/>
      <c r="F11" s="10"/>
      <c r="G11" s="18">
        <f>SUM(G3:G10)</f>
        <v>6411.8</v>
      </c>
      <c r="H11" s="11"/>
      <c r="I11" s="15">
        <f>SUM(I3:I10)</f>
        <v>5208.400000000001</v>
      </c>
      <c r="J11" s="13"/>
    </row>
    <row r="12" spans="1:10" s="16" customFormat="1" ht="49.5" customHeight="1">
      <c r="A12" s="17" t="s">
        <v>167</v>
      </c>
      <c r="B12" s="54" t="s">
        <v>247</v>
      </c>
      <c r="C12" s="55"/>
      <c r="D12" s="55"/>
      <c r="E12" s="55"/>
      <c r="F12" s="55"/>
      <c r="G12" s="55"/>
      <c r="H12" s="55"/>
      <c r="I12" s="55"/>
      <c r="J12" s="55"/>
    </row>
    <row r="13" spans="1:10" s="16" customFormat="1" ht="18.75" customHeight="1">
      <c r="A13" s="56" t="s">
        <v>168</v>
      </c>
      <c r="B13" s="56"/>
      <c r="C13" s="56"/>
      <c r="D13" s="56"/>
      <c r="E13" s="56"/>
      <c r="F13" s="56"/>
      <c r="G13" s="56"/>
      <c r="H13" s="56"/>
      <c r="I13" s="56"/>
      <c r="J13" s="56"/>
    </row>
    <row r="14" spans="3:9" s="2" customFormat="1" ht="13.5">
      <c r="C14" s="8"/>
      <c r="E14" s="3"/>
      <c r="F14" s="3"/>
      <c r="G14" s="19"/>
      <c r="H14" s="4"/>
      <c r="I14" s="5"/>
    </row>
    <row r="15" spans="3:9" s="2" customFormat="1" ht="13.5">
      <c r="C15" s="8"/>
      <c r="E15" s="3"/>
      <c r="F15" s="3"/>
      <c r="G15" s="19"/>
      <c r="H15" s="4"/>
      <c r="I15" s="5"/>
    </row>
  </sheetData>
  <sheetProtection/>
  <mergeCells count="3">
    <mergeCell ref="A1:J1"/>
    <mergeCell ref="B12:J12"/>
    <mergeCell ref="A13:J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6"/>
  <sheetViews>
    <sheetView showZeros="0" zoomScalePageLayoutView="0" workbookViewId="0" topLeftCell="A1">
      <selection activeCell="F10" sqref="F10"/>
    </sheetView>
  </sheetViews>
  <sheetFormatPr defaultColWidth="9.00390625" defaultRowHeight="14.25"/>
  <cols>
    <col min="1" max="1" width="4.625" style="0" customWidth="1"/>
    <col min="2" max="2" width="10.50390625" style="0" customWidth="1"/>
    <col min="3" max="3" width="16.125" style="9" customWidth="1"/>
    <col min="4" max="4" width="36.75390625" style="0" customWidth="1"/>
    <col min="5" max="5" width="6.75390625" style="1" customWidth="1"/>
    <col min="6" max="6" width="5.25390625" style="1" bestFit="1" customWidth="1"/>
    <col min="7" max="7" width="9.625" style="20" customWidth="1"/>
    <col min="8" max="8" width="6.25390625" style="6" customWidth="1"/>
    <col min="9" max="9" width="10.50390625" style="7" bestFit="1" customWidth="1"/>
  </cols>
  <sheetData>
    <row r="1" spans="1:10" s="12" customFormat="1" ht="26.25" customHeight="1">
      <c r="A1" s="53" t="s">
        <v>14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16" customFormat="1" ht="18.75" customHeight="1">
      <c r="A2" s="13" t="s">
        <v>178</v>
      </c>
      <c r="B2" s="13" t="s">
        <v>161</v>
      </c>
      <c r="C2" s="14" t="s">
        <v>163</v>
      </c>
      <c r="D2" s="13" t="s">
        <v>164</v>
      </c>
      <c r="E2" s="10" t="s">
        <v>165</v>
      </c>
      <c r="F2" s="10" t="s">
        <v>171</v>
      </c>
      <c r="G2" s="18" t="s">
        <v>166</v>
      </c>
      <c r="H2" s="11" t="s">
        <v>179</v>
      </c>
      <c r="I2" s="15" t="s">
        <v>172</v>
      </c>
      <c r="J2" s="13" t="s">
        <v>178</v>
      </c>
    </row>
    <row r="3" spans="1:10" s="16" customFormat="1" ht="18.75" customHeight="1">
      <c r="A3" s="13">
        <v>1</v>
      </c>
      <c r="B3" s="13" t="s">
        <v>181</v>
      </c>
      <c r="C3" s="14">
        <v>9787560338385</v>
      </c>
      <c r="D3" s="13" t="s">
        <v>108</v>
      </c>
      <c r="E3" s="10">
        <v>32</v>
      </c>
      <c r="F3" s="10">
        <f>40-11</f>
        <v>29</v>
      </c>
      <c r="G3" s="18">
        <f>E3*F3</f>
        <v>928</v>
      </c>
      <c r="H3" s="11">
        <v>0.8</v>
      </c>
      <c r="I3" s="15">
        <f>E3*F3*0.8</f>
        <v>742.4000000000001</v>
      </c>
      <c r="J3" s="13"/>
    </row>
    <row r="4" spans="1:10" s="16" customFormat="1" ht="18.75" customHeight="1">
      <c r="A4" s="13">
        <v>2</v>
      </c>
      <c r="B4" s="13" t="s">
        <v>180</v>
      </c>
      <c r="C4" s="14">
        <v>9787121189135</v>
      </c>
      <c r="D4" s="13" t="s">
        <v>51</v>
      </c>
      <c r="E4" s="10">
        <v>28</v>
      </c>
      <c r="F4" s="10">
        <f>40-10</f>
        <v>30</v>
      </c>
      <c r="G4" s="18">
        <f aca="true" t="shared" si="0" ref="G4:G11">E4*F4</f>
        <v>840</v>
      </c>
      <c r="H4" s="11">
        <v>0.8</v>
      </c>
      <c r="I4" s="15">
        <f aca="true" t="shared" si="1" ref="I4:I11">E4*F4*0.8</f>
        <v>672</v>
      </c>
      <c r="J4" s="13"/>
    </row>
    <row r="5" spans="1:10" s="16" customFormat="1" ht="18.75" customHeight="1">
      <c r="A5" s="13">
        <v>3</v>
      </c>
      <c r="B5" s="13" t="s">
        <v>170</v>
      </c>
      <c r="C5" s="14">
        <v>9787111369073</v>
      </c>
      <c r="D5" s="13" t="s">
        <v>109</v>
      </c>
      <c r="E5" s="10">
        <v>34</v>
      </c>
      <c r="F5" s="10">
        <f>40-10</f>
        <v>30</v>
      </c>
      <c r="G5" s="18">
        <f t="shared" si="0"/>
        <v>1020</v>
      </c>
      <c r="H5" s="11">
        <v>0.8</v>
      </c>
      <c r="I5" s="15">
        <f t="shared" si="1"/>
        <v>816</v>
      </c>
      <c r="J5" s="13"/>
    </row>
    <row r="6" spans="1:10" s="16" customFormat="1" ht="18.75" customHeight="1">
      <c r="A6" s="13">
        <v>4</v>
      </c>
      <c r="B6" s="13" t="s">
        <v>180</v>
      </c>
      <c r="C6" s="14">
        <v>9787121265921</v>
      </c>
      <c r="D6" s="13" t="s">
        <v>110</v>
      </c>
      <c r="E6" s="10">
        <v>42</v>
      </c>
      <c r="F6" s="10">
        <f>40-10</f>
        <v>30</v>
      </c>
      <c r="G6" s="18">
        <f t="shared" si="0"/>
        <v>1260</v>
      </c>
      <c r="H6" s="11">
        <v>0.8</v>
      </c>
      <c r="I6" s="15">
        <f t="shared" si="1"/>
        <v>1008</v>
      </c>
      <c r="J6" s="13"/>
    </row>
    <row r="7" spans="1:10" s="16" customFormat="1" ht="18.75" customHeight="1">
      <c r="A7" s="13">
        <v>5</v>
      </c>
      <c r="B7" s="13" t="s">
        <v>52</v>
      </c>
      <c r="C7" s="14">
        <v>9787563533411</v>
      </c>
      <c r="D7" s="13" t="s">
        <v>111</v>
      </c>
      <c r="E7" s="10">
        <v>27</v>
      </c>
      <c r="F7" s="10">
        <f>40-11</f>
        <v>29</v>
      </c>
      <c r="G7" s="18">
        <f t="shared" si="0"/>
        <v>783</v>
      </c>
      <c r="H7" s="11">
        <v>0.8</v>
      </c>
      <c r="I7" s="15">
        <f t="shared" si="1"/>
        <v>626.4000000000001</v>
      </c>
      <c r="J7" s="13"/>
    </row>
    <row r="8" spans="1:10" s="16" customFormat="1" ht="18.75" customHeight="1">
      <c r="A8" s="13">
        <v>6</v>
      </c>
      <c r="B8" s="13" t="s">
        <v>52</v>
      </c>
      <c r="C8" s="14">
        <v>9787563538683</v>
      </c>
      <c r="D8" s="13" t="s">
        <v>112</v>
      </c>
      <c r="E8" s="10">
        <v>39.8</v>
      </c>
      <c r="F8" s="10">
        <f>40-10</f>
        <v>30</v>
      </c>
      <c r="G8" s="18">
        <f t="shared" si="0"/>
        <v>1194</v>
      </c>
      <c r="H8" s="11">
        <v>0.8</v>
      </c>
      <c r="I8" s="15">
        <f t="shared" si="1"/>
        <v>955.2</v>
      </c>
      <c r="J8" s="13"/>
    </row>
    <row r="9" spans="1:10" s="16" customFormat="1" ht="18.75" customHeight="1">
      <c r="A9" s="13"/>
      <c r="B9" s="13"/>
      <c r="C9" s="14"/>
      <c r="D9" s="13" t="s">
        <v>190</v>
      </c>
      <c r="E9" s="10">
        <v>5</v>
      </c>
      <c r="F9" s="10">
        <f>40-40</f>
        <v>0</v>
      </c>
      <c r="G9" s="18">
        <f t="shared" si="0"/>
        <v>0</v>
      </c>
      <c r="H9" s="11">
        <v>1</v>
      </c>
      <c r="I9" s="15">
        <f t="shared" si="1"/>
        <v>0</v>
      </c>
      <c r="J9" s="13"/>
    </row>
    <row r="10" spans="1:10" s="16" customFormat="1" ht="18.75" customHeight="1">
      <c r="A10" s="13"/>
      <c r="B10" s="13"/>
      <c r="C10" s="14"/>
      <c r="D10" s="13" t="s">
        <v>210</v>
      </c>
      <c r="E10" s="10">
        <v>5.3</v>
      </c>
      <c r="F10" s="10">
        <v>30</v>
      </c>
      <c r="G10" s="18">
        <f t="shared" si="0"/>
        <v>159</v>
      </c>
      <c r="H10" s="11">
        <v>1</v>
      </c>
      <c r="I10" s="15">
        <f>E10*F10</f>
        <v>159</v>
      </c>
      <c r="J10" s="13"/>
    </row>
    <row r="11" spans="1:10" s="16" customFormat="1" ht="18.75" customHeight="1">
      <c r="A11" s="13"/>
      <c r="B11" s="13"/>
      <c r="C11" s="14"/>
      <c r="D11" s="13"/>
      <c r="E11" s="10"/>
      <c r="F11" s="10"/>
      <c r="G11" s="18">
        <f t="shared" si="0"/>
        <v>0</v>
      </c>
      <c r="H11" s="11"/>
      <c r="I11" s="15">
        <f t="shared" si="1"/>
        <v>0</v>
      </c>
      <c r="J11" s="13"/>
    </row>
    <row r="12" spans="1:10" s="16" customFormat="1" ht="18.75" customHeight="1">
      <c r="A12" s="13"/>
      <c r="B12" s="13"/>
      <c r="C12" s="14" t="s">
        <v>162</v>
      </c>
      <c r="D12" s="13"/>
      <c r="E12" s="10"/>
      <c r="F12" s="10"/>
      <c r="G12" s="18">
        <f>SUM(G3:G11)</f>
        <v>6184</v>
      </c>
      <c r="H12" s="11"/>
      <c r="I12" s="15">
        <f>SUM(I3:I11)</f>
        <v>4979</v>
      </c>
      <c r="J12" s="13"/>
    </row>
    <row r="13" spans="1:11" s="16" customFormat="1" ht="49.5" customHeight="1">
      <c r="A13" s="17" t="s">
        <v>167</v>
      </c>
      <c r="B13" s="54" t="s">
        <v>247</v>
      </c>
      <c r="C13" s="55"/>
      <c r="D13" s="55"/>
      <c r="E13" s="55"/>
      <c r="F13" s="55"/>
      <c r="G13" s="55"/>
      <c r="H13" s="55"/>
      <c r="I13" s="55"/>
      <c r="J13" s="55"/>
      <c r="K13" s="35"/>
    </row>
    <row r="14" spans="1:10" s="16" customFormat="1" ht="18.75" customHeight="1">
      <c r="A14" s="56" t="s">
        <v>168</v>
      </c>
      <c r="B14" s="56"/>
      <c r="C14" s="56"/>
      <c r="D14" s="56"/>
      <c r="E14" s="56"/>
      <c r="F14" s="56"/>
      <c r="G14" s="56"/>
      <c r="H14" s="56"/>
      <c r="I14" s="56"/>
      <c r="J14" s="56"/>
    </row>
    <row r="15" spans="3:9" s="2" customFormat="1" ht="13.5">
      <c r="C15" s="8"/>
      <c r="E15" s="3"/>
      <c r="F15" s="3"/>
      <c r="G15" s="19"/>
      <c r="H15" s="4"/>
      <c r="I15" s="5"/>
    </row>
    <row r="16" spans="3:9" s="2" customFormat="1" ht="13.5">
      <c r="C16" s="8"/>
      <c r="E16" s="3"/>
      <c r="F16" s="3"/>
      <c r="G16" s="19"/>
      <c r="H16" s="4"/>
      <c r="I16" s="5"/>
    </row>
  </sheetData>
  <sheetProtection/>
  <mergeCells count="3">
    <mergeCell ref="A1:J1"/>
    <mergeCell ref="A14:J14"/>
    <mergeCell ref="B13:J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showZeros="0" zoomScalePageLayoutView="0" workbookViewId="0" topLeftCell="A1">
      <selection activeCell="A12" sqref="A12:J12"/>
    </sheetView>
  </sheetViews>
  <sheetFormatPr defaultColWidth="9.00390625" defaultRowHeight="14.25"/>
  <cols>
    <col min="1" max="1" width="4.625" style="0" customWidth="1"/>
    <col min="2" max="2" width="10.50390625" style="0" customWidth="1"/>
    <col min="3" max="3" width="16.125" style="9" customWidth="1"/>
    <col min="4" max="4" width="36.75390625" style="0" customWidth="1"/>
    <col min="5" max="5" width="6.75390625" style="1" customWidth="1"/>
    <col min="6" max="6" width="5.25390625" style="1" bestFit="1" customWidth="1"/>
    <col min="7" max="7" width="9.625" style="20" customWidth="1"/>
    <col min="8" max="8" width="6.25390625" style="6" customWidth="1"/>
    <col min="9" max="9" width="10.50390625" style="7" bestFit="1" customWidth="1"/>
  </cols>
  <sheetData>
    <row r="1" spans="1:10" s="12" customFormat="1" ht="26.25" customHeight="1">
      <c r="A1" s="53" t="s">
        <v>45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16" customFormat="1" ht="18.75" customHeight="1">
      <c r="A2" s="13" t="s">
        <v>178</v>
      </c>
      <c r="B2" s="13" t="s">
        <v>161</v>
      </c>
      <c r="C2" s="14" t="s">
        <v>163</v>
      </c>
      <c r="D2" s="13" t="s">
        <v>164</v>
      </c>
      <c r="E2" s="10" t="s">
        <v>165</v>
      </c>
      <c r="F2" s="10" t="s">
        <v>171</v>
      </c>
      <c r="G2" s="18" t="s">
        <v>166</v>
      </c>
      <c r="H2" s="11" t="s">
        <v>179</v>
      </c>
      <c r="I2" s="15" t="s">
        <v>172</v>
      </c>
      <c r="J2" s="13" t="s">
        <v>178</v>
      </c>
    </row>
    <row r="3" spans="1:10" s="16" customFormat="1" ht="18.75" customHeight="1">
      <c r="A3" s="13">
        <v>1</v>
      </c>
      <c r="B3" s="13" t="s">
        <v>186</v>
      </c>
      <c r="C3" s="14">
        <v>9787565008764</v>
      </c>
      <c r="D3" s="13" t="s">
        <v>90</v>
      </c>
      <c r="E3" s="10">
        <v>35</v>
      </c>
      <c r="F3" s="10">
        <v>57</v>
      </c>
      <c r="G3" s="18">
        <f>F3*E3</f>
        <v>1995</v>
      </c>
      <c r="H3" s="11">
        <v>0.8</v>
      </c>
      <c r="I3" s="15">
        <f>F3*E3*0.8</f>
        <v>1596</v>
      </c>
      <c r="J3" s="13"/>
    </row>
    <row r="4" spans="1:10" s="16" customFormat="1" ht="18.75" customHeight="1">
      <c r="A4" s="13">
        <v>2</v>
      </c>
      <c r="B4" s="13" t="s">
        <v>153</v>
      </c>
      <c r="C4" s="14" t="s">
        <v>91</v>
      </c>
      <c r="D4" s="13" t="s">
        <v>154</v>
      </c>
      <c r="E4" s="10">
        <v>33</v>
      </c>
      <c r="F4" s="10">
        <v>57</v>
      </c>
      <c r="G4" s="18">
        <f aca="true" t="shared" si="0" ref="G4:G11">F4*E4</f>
        <v>1881</v>
      </c>
      <c r="H4" s="11">
        <v>0.8</v>
      </c>
      <c r="I4" s="15">
        <f aca="true" t="shared" si="1" ref="I4:I11">F4*E4*0.8</f>
        <v>1504.8000000000002</v>
      </c>
      <c r="J4" s="13"/>
    </row>
    <row r="5" spans="1:10" s="16" customFormat="1" ht="18.75" customHeight="1">
      <c r="A5" s="13">
        <v>3</v>
      </c>
      <c r="B5" s="13" t="s">
        <v>177</v>
      </c>
      <c r="C5" s="14">
        <v>9787115371379</v>
      </c>
      <c r="D5" s="13" t="s">
        <v>92</v>
      </c>
      <c r="E5" s="10">
        <v>32</v>
      </c>
      <c r="F5" s="10">
        <v>57</v>
      </c>
      <c r="G5" s="18">
        <f t="shared" si="0"/>
        <v>1824</v>
      </c>
      <c r="H5" s="11">
        <v>0.8</v>
      </c>
      <c r="I5" s="15">
        <f t="shared" si="1"/>
        <v>1459.2</v>
      </c>
      <c r="J5" s="13"/>
    </row>
    <row r="6" spans="1:10" s="16" customFormat="1" ht="18.75" customHeight="1">
      <c r="A6" s="13">
        <v>4</v>
      </c>
      <c r="B6" s="13" t="s">
        <v>170</v>
      </c>
      <c r="C6" s="14">
        <v>9787111313687</v>
      </c>
      <c r="D6" s="13" t="s">
        <v>93</v>
      </c>
      <c r="E6" s="10">
        <v>58</v>
      </c>
      <c r="F6" s="10">
        <v>57</v>
      </c>
      <c r="G6" s="18">
        <f t="shared" si="0"/>
        <v>3306</v>
      </c>
      <c r="H6" s="11">
        <v>0.8</v>
      </c>
      <c r="I6" s="15">
        <f t="shared" si="1"/>
        <v>2644.8</v>
      </c>
      <c r="J6" s="13"/>
    </row>
    <row r="7" spans="1:10" s="16" customFormat="1" ht="18.75" customHeight="1">
      <c r="A7" s="13">
        <v>5</v>
      </c>
      <c r="B7" s="13" t="s">
        <v>170</v>
      </c>
      <c r="C7" s="14">
        <v>9787111478997</v>
      </c>
      <c r="D7" s="13" t="s">
        <v>94</v>
      </c>
      <c r="E7" s="10">
        <v>58</v>
      </c>
      <c r="F7" s="10">
        <v>57</v>
      </c>
      <c r="G7" s="18">
        <f t="shared" si="0"/>
        <v>3306</v>
      </c>
      <c r="H7" s="11">
        <v>0.8</v>
      </c>
      <c r="I7" s="15">
        <f t="shared" si="1"/>
        <v>2644.8</v>
      </c>
      <c r="J7" s="13"/>
    </row>
    <row r="8" spans="1:10" s="16" customFormat="1" ht="18.75" customHeight="1">
      <c r="A8" s="13">
        <v>6</v>
      </c>
      <c r="B8" s="13" t="s">
        <v>142</v>
      </c>
      <c r="C8" s="14">
        <v>9787517018414</v>
      </c>
      <c r="D8" s="13" t="s">
        <v>143</v>
      </c>
      <c r="E8" s="10">
        <v>46</v>
      </c>
      <c r="F8" s="10">
        <v>57</v>
      </c>
      <c r="G8" s="18">
        <f t="shared" si="0"/>
        <v>2622</v>
      </c>
      <c r="H8" s="11">
        <v>0.8</v>
      </c>
      <c r="I8" s="15">
        <f t="shared" si="1"/>
        <v>2097.6</v>
      </c>
      <c r="J8" s="13"/>
    </row>
    <row r="9" spans="1:10" s="16" customFormat="1" ht="18.75" customHeight="1">
      <c r="A9" s="13"/>
      <c r="B9" s="13"/>
      <c r="C9" s="14"/>
      <c r="D9" s="13" t="s">
        <v>190</v>
      </c>
      <c r="E9" s="10">
        <v>5</v>
      </c>
      <c r="F9" s="10">
        <v>57</v>
      </c>
      <c r="G9" s="18">
        <f t="shared" si="0"/>
        <v>285</v>
      </c>
      <c r="H9" s="11">
        <v>1</v>
      </c>
      <c r="I9" s="15">
        <f>F9*E9</f>
        <v>285</v>
      </c>
      <c r="J9" s="13"/>
    </row>
    <row r="10" spans="1:10" s="16" customFormat="1" ht="18.75" customHeight="1">
      <c r="A10" s="13"/>
      <c r="B10" s="13"/>
      <c r="C10" s="14"/>
      <c r="D10" s="13" t="s">
        <v>201</v>
      </c>
      <c r="E10" s="10">
        <v>4.4</v>
      </c>
      <c r="F10" s="10">
        <v>57</v>
      </c>
      <c r="G10" s="18">
        <f t="shared" si="0"/>
        <v>250.8</v>
      </c>
      <c r="H10" s="11">
        <v>1</v>
      </c>
      <c r="I10" s="15">
        <f>F10*E10</f>
        <v>250.8</v>
      </c>
      <c r="J10" s="13"/>
    </row>
    <row r="11" spans="1:10" s="16" customFormat="1" ht="18.75" customHeight="1">
      <c r="A11" s="13"/>
      <c r="B11" s="13"/>
      <c r="C11" s="14"/>
      <c r="D11" s="13"/>
      <c r="E11" s="10"/>
      <c r="F11" s="10"/>
      <c r="G11" s="18">
        <f t="shared" si="0"/>
        <v>0</v>
      </c>
      <c r="H11" s="11"/>
      <c r="I11" s="15">
        <f t="shared" si="1"/>
        <v>0</v>
      </c>
      <c r="J11" s="13"/>
    </row>
    <row r="12" spans="1:10" s="16" customFormat="1" ht="18.75" customHeight="1">
      <c r="A12" s="13"/>
      <c r="B12" s="13"/>
      <c r="C12" s="13" t="s">
        <v>162</v>
      </c>
      <c r="D12" s="13"/>
      <c r="E12" s="13"/>
      <c r="F12" s="13"/>
      <c r="G12" s="45">
        <f>SUM(G3:G11)</f>
        <v>15469.8</v>
      </c>
      <c r="H12" s="13"/>
      <c r="I12" s="15">
        <f>SUM(I3:I11)</f>
        <v>12483</v>
      </c>
      <c r="J12" s="13"/>
    </row>
    <row r="13" spans="1:10" s="16" customFormat="1" ht="49.5" customHeight="1">
      <c r="A13" s="17" t="s">
        <v>167</v>
      </c>
      <c r="B13" s="54" t="s">
        <v>247</v>
      </c>
      <c r="C13" s="55"/>
      <c r="D13" s="55"/>
      <c r="E13" s="55"/>
      <c r="F13" s="55"/>
      <c r="G13" s="55"/>
      <c r="H13" s="55"/>
      <c r="I13" s="55"/>
      <c r="J13" s="55"/>
    </row>
    <row r="14" spans="1:10" s="16" customFormat="1" ht="18.75" customHeight="1">
      <c r="A14" s="56" t="s">
        <v>168</v>
      </c>
      <c r="B14" s="56"/>
      <c r="C14" s="56"/>
      <c r="D14" s="56"/>
      <c r="E14" s="56"/>
      <c r="F14" s="56"/>
      <c r="G14" s="56"/>
      <c r="H14" s="56"/>
      <c r="I14" s="56"/>
      <c r="J14" s="56"/>
    </row>
    <row r="15" spans="3:9" s="2" customFormat="1" ht="13.5">
      <c r="C15" s="8"/>
      <c r="E15" s="3"/>
      <c r="F15" s="3"/>
      <c r="G15" s="19"/>
      <c r="H15" s="4"/>
      <c r="I15" s="5"/>
    </row>
    <row r="16" spans="3:9" s="2" customFormat="1" ht="13.5">
      <c r="C16" s="8"/>
      <c r="E16" s="3"/>
      <c r="F16" s="3"/>
      <c r="G16" s="19"/>
      <c r="H16" s="4"/>
      <c r="I16" s="5"/>
    </row>
  </sheetData>
  <sheetProtection/>
  <mergeCells count="3">
    <mergeCell ref="A1:J1"/>
    <mergeCell ref="A14:J14"/>
    <mergeCell ref="B13:J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showZeros="0" zoomScalePageLayoutView="0" workbookViewId="0" topLeftCell="A1">
      <selection activeCell="B12" sqref="B12:J12"/>
    </sheetView>
  </sheetViews>
  <sheetFormatPr defaultColWidth="9.00390625" defaultRowHeight="14.25"/>
  <cols>
    <col min="1" max="1" width="4.625" style="0" customWidth="1"/>
    <col min="2" max="2" width="10.50390625" style="0" customWidth="1"/>
    <col min="3" max="3" width="16.125" style="9" customWidth="1"/>
    <col min="4" max="4" width="36.75390625" style="0" customWidth="1"/>
    <col min="5" max="5" width="6.75390625" style="1" customWidth="1"/>
    <col min="6" max="6" width="5.25390625" style="1" bestFit="1" customWidth="1"/>
    <col min="7" max="7" width="9.625" style="20" customWidth="1"/>
    <col min="8" max="8" width="6.25390625" style="6" customWidth="1"/>
    <col min="9" max="9" width="10.50390625" style="7" bestFit="1" customWidth="1"/>
  </cols>
  <sheetData>
    <row r="1" spans="1:10" s="12" customFormat="1" ht="26.25" customHeight="1">
      <c r="A1" s="53" t="s">
        <v>44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16" customFormat="1" ht="18.75" customHeight="1">
      <c r="A2" s="13" t="s">
        <v>178</v>
      </c>
      <c r="B2" s="13" t="s">
        <v>161</v>
      </c>
      <c r="C2" s="14" t="s">
        <v>163</v>
      </c>
      <c r="D2" s="13" t="s">
        <v>164</v>
      </c>
      <c r="E2" s="10" t="s">
        <v>165</v>
      </c>
      <c r="F2" s="10" t="s">
        <v>171</v>
      </c>
      <c r="G2" s="18" t="s">
        <v>166</v>
      </c>
      <c r="H2" s="11" t="s">
        <v>179</v>
      </c>
      <c r="I2" s="15" t="s">
        <v>172</v>
      </c>
      <c r="J2" s="13" t="s">
        <v>178</v>
      </c>
    </row>
    <row r="3" spans="1:10" s="16" customFormat="1" ht="18.75" customHeight="1">
      <c r="A3" s="13">
        <v>1</v>
      </c>
      <c r="B3" s="13" t="s">
        <v>52</v>
      </c>
      <c r="C3" s="14">
        <v>9787563529582</v>
      </c>
      <c r="D3" s="13" t="s">
        <v>88</v>
      </c>
      <c r="E3" s="10">
        <v>36</v>
      </c>
      <c r="F3" s="10">
        <v>40</v>
      </c>
      <c r="G3" s="18">
        <f>F3*E3</f>
        <v>1440</v>
      </c>
      <c r="H3" s="11">
        <v>0.8</v>
      </c>
      <c r="I3" s="15">
        <f>F3*E3*0.8</f>
        <v>1152</v>
      </c>
      <c r="J3" s="13"/>
    </row>
    <row r="4" spans="1:10" s="16" customFormat="1" ht="18.75" customHeight="1">
      <c r="A4" s="13">
        <v>2</v>
      </c>
      <c r="B4" s="13" t="s">
        <v>177</v>
      </c>
      <c r="C4" s="14">
        <v>9787115192110</v>
      </c>
      <c r="D4" s="13" t="s">
        <v>149</v>
      </c>
      <c r="E4" s="10">
        <v>40</v>
      </c>
      <c r="F4" s="10">
        <v>40</v>
      </c>
      <c r="G4" s="18">
        <f aca="true" t="shared" si="0" ref="G4:G10">F4*E4</f>
        <v>1600</v>
      </c>
      <c r="H4" s="11">
        <v>0.8</v>
      </c>
      <c r="I4" s="15">
        <f aca="true" t="shared" si="1" ref="I4:I10">F4*E4*0.8</f>
        <v>1280</v>
      </c>
      <c r="J4" s="13"/>
    </row>
    <row r="5" spans="1:10" s="16" customFormat="1" ht="18.75" customHeight="1">
      <c r="A5" s="13">
        <v>3</v>
      </c>
      <c r="B5" s="13" t="s">
        <v>184</v>
      </c>
      <c r="C5" s="14">
        <v>9787301225875</v>
      </c>
      <c r="D5" s="13" t="s">
        <v>150</v>
      </c>
      <c r="E5" s="10">
        <v>40</v>
      </c>
      <c r="F5" s="10">
        <v>40</v>
      </c>
      <c r="G5" s="18">
        <f t="shared" si="0"/>
        <v>1600</v>
      </c>
      <c r="H5" s="11">
        <v>0.8</v>
      </c>
      <c r="I5" s="15">
        <f t="shared" si="1"/>
        <v>1280</v>
      </c>
      <c r="J5" s="13"/>
    </row>
    <row r="6" spans="1:10" s="16" customFormat="1" ht="18.75" customHeight="1">
      <c r="A6" s="13">
        <v>4</v>
      </c>
      <c r="B6" s="13" t="s">
        <v>144</v>
      </c>
      <c r="C6" s="14" t="s">
        <v>89</v>
      </c>
      <c r="D6" s="13" t="s">
        <v>151</v>
      </c>
      <c r="E6" s="10">
        <v>31</v>
      </c>
      <c r="F6" s="10">
        <v>40</v>
      </c>
      <c r="G6" s="18">
        <f t="shared" si="0"/>
        <v>1240</v>
      </c>
      <c r="H6" s="11">
        <v>0.8</v>
      </c>
      <c r="I6" s="15">
        <f t="shared" si="1"/>
        <v>992</v>
      </c>
      <c r="J6" s="13"/>
    </row>
    <row r="7" spans="1:10" s="16" customFormat="1" ht="18.75" customHeight="1">
      <c r="A7" s="13">
        <v>5</v>
      </c>
      <c r="B7" s="13" t="s">
        <v>175</v>
      </c>
      <c r="C7" s="14">
        <v>9787040395648</v>
      </c>
      <c r="D7" s="13" t="s">
        <v>152</v>
      </c>
      <c r="E7" s="10">
        <v>29</v>
      </c>
      <c r="F7" s="10">
        <v>40</v>
      </c>
      <c r="G7" s="18">
        <f t="shared" si="0"/>
        <v>1160</v>
      </c>
      <c r="H7" s="11">
        <v>0.8</v>
      </c>
      <c r="I7" s="15">
        <f t="shared" si="1"/>
        <v>928</v>
      </c>
      <c r="J7" s="13"/>
    </row>
    <row r="8" spans="1:10" s="16" customFormat="1" ht="18.75" customHeight="1">
      <c r="A8" s="13"/>
      <c r="B8" s="13"/>
      <c r="C8" s="14"/>
      <c r="D8" s="13" t="s">
        <v>190</v>
      </c>
      <c r="E8" s="10">
        <v>5</v>
      </c>
      <c r="F8" s="10">
        <v>40</v>
      </c>
      <c r="G8" s="18">
        <f t="shared" si="0"/>
        <v>200</v>
      </c>
      <c r="H8" s="11">
        <v>1</v>
      </c>
      <c r="I8" s="15">
        <f>F8*E8</f>
        <v>200</v>
      </c>
      <c r="J8" s="13"/>
    </row>
    <row r="9" spans="1:10" s="16" customFormat="1" ht="18.75" customHeight="1">
      <c r="A9" s="13"/>
      <c r="B9" s="13"/>
      <c r="C9" s="14"/>
      <c r="D9" s="13" t="s">
        <v>215</v>
      </c>
      <c r="E9" s="10">
        <v>4.4</v>
      </c>
      <c r="F9" s="10">
        <v>40</v>
      </c>
      <c r="G9" s="18">
        <f t="shared" si="0"/>
        <v>176</v>
      </c>
      <c r="H9" s="11">
        <v>1</v>
      </c>
      <c r="I9" s="15">
        <f>F9*E9</f>
        <v>176</v>
      </c>
      <c r="J9" s="13"/>
    </row>
    <row r="10" spans="1:10" s="16" customFormat="1" ht="18.75" customHeight="1">
      <c r="A10" s="13"/>
      <c r="B10" s="13"/>
      <c r="C10" s="14"/>
      <c r="D10" s="13"/>
      <c r="E10" s="10"/>
      <c r="F10" s="10"/>
      <c r="G10" s="18">
        <f t="shared" si="0"/>
        <v>0</v>
      </c>
      <c r="H10" s="11"/>
      <c r="I10" s="15">
        <f t="shared" si="1"/>
        <v>0</v>
      </c>
      <c r="J10" s="13"/>
    </row>
    <row r="11" spans="1:10" s="16" customFormat="1" ht="18.75" customHeight="1">
      <c r="A11" s="13"/>
      <c r="B11" s="13"/>
      <c r="C11" s="14" t="s">
        <v>162</v>
      </c>
      <c r="D11" s="13"/>
      <c r="E11" s="10"/>
      <c r="F11" s="10"/>
      <c r="G11" s="18">
        <f>SUM(G3:G10)</f>
        <v>7416</v>
      </c>
      <c r="H11" s="11"/>
      <c r="I11" s="15">
        <f>SUM(I3:I10)</f>
        <v>6008</v>
      </c>
      <c r="J11" s="13"/>
    </row>
    <row r="12" spans="1:10" s="16" customFormat="1" ht="49.5" customHeight="1">
      <c r="A12" s="17" t="s">
        <v>167</v>
      </c>
      <c r="B12" s="54" t="s">
        <v>247</v>
      </c>
      <c r="C12" s="55"/>
      <c r="D12" s="55"/>
      <c r="E12" s="55"/>
      <c r="F12" s="55"/>
      <c r="G12" s="55"/>
      <c r="H12" s="55"/>
      <c r="I12" s="55"/>
      <c r="J12" s="55"/>
    </row>
    <row r="13" spans="1:10" s="16" customFormat="1" ht="18.75" customHeight="1">
      <c r="A13" s="56" t="s">
        <v>168</v>
      </c>
      <c r="B13" s="56"/>
      <c r="C13" s="56"/>
      <c r="D13" s="56"/>
      <c r="E13" s="56"/>
      <c r="F13" s="56"/>
      <c r="G13" s="56"/>
      <c r="H13" s="56"/>
      <c r="I13" s="56"/>
      <c r="J13" s="56"/>
    </row>
    <row r="14" spans="3:9" s="2" customFormat="1" ht="13.5">
      <c r="C14" s="8"/>
      <c r="E14" s="3"/>
      <c r="F14" s="3"/>
      <c r="G14" s="19"/>
      <c r="H14" s="4"/>
      <c r="I14" s="5"/>
    </row>
    <row r="15" spans="3:9" s="2" customFormat="1" ht="13.5">
      <c r="C15" s="8"/>
      <c r="E15" s="3"/>
      <c r="F15" s="3"/>
      <c r="G15" s="19"/>
      <c r="H15" s="4"/>
      <c r="I15" s="5"/>
    </row>
  </sheetData>
  <sheetProtection/>
  <mergeCells count="3">
    <mergeCell ref="A1:J1"/>
    <mergeCell ref="B12:J12"/>
    <mergeCell ref="A13:J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showZeros="0" zoomScalePageLayoutView="0" workbookViewId="0" topLeftCell="A1">
      <selection activeCell="F9" sqref="F9"/>
    </sheetView>
  </sheetViews>
  <sheetFormatPr defaultColWidth="9.00390625" defaultRowHeight="14.25"/>
  <cols>
    <col min="1" max="1" width="4.625" style="0" customWidth="1"/>
    <col min="2" max="2" width="10.50390625" style="0" customWidth="1"/>
    <col min="3" max="3" width="16.125" style="9" customWidth="1"/>
    <col min="4" max="4" width="36.75390625" style="0" customWidth="1"/>
    <col min="5" max="5" width="6.75390625" style="1" customWidth="1"/>
    <col min="6" max="6" width="5.25390625" style="1" bestFit="1" customWidth="1"/>
    <col min="7" max="7" width="9.625" style="20" customWidth="1"/>
    <col min="8" max="8" width="6.25390625" style="6" customWidth="1"/>
    <col min="9" max="9" width="10.50390625" style="7" bestFit="1" customWidth="1"/>
  </cols>
  <sheetData>
    <row r="1" spans="1:10" s="12" customFormat="1" ht="26.25" customHeight="1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16" customFormat="1" ht="18.75" customHeight="1">
      <c r="A2" s="13" t="s">
        <v>178</v>
      </c>
      <c r="B2" s="13" t="s">
        <v>161</v>
      </c>
      <c r="C2" s="14" t="s">
        <v>163</v>
      </c>
      <c r="D2" s="13" t="s">
        <v>164</v>
      </c>
      <c r="E2" s="10" t="s">
        <v>165</v>
      </c>
      <c r="F2" s="10" t="s">
        <v>171</v>
      </c>
      <c r="G2" s="18" t="s">
        <v>166</v>
      </c>
      <c r="H2" s="11" t="s">
        <v>179</v>
      </c>
      <c r="I2" s="15" t="s">
        <v>172</v>
      </c>
      <c r="J2" s="13" t="s">
        <v>178</v>
      </c>
    </row>
    <row r="3" spans="1:10" s="16" customFormat="1" ht="18.75" customHeight="1">
      <c r="A3" s="13">
        <v>1</v>
      </c>
      <c r="B3" s="13" t="s">
        <v>52</v>
      </c>
      <c r="C3" s="14">
        <v>9787563529582</v>
      </c>
      <c r="D3" s="13" t="s">
        <v>88</v>
      </c>
      <c r="E3" s="10">
        <v>36</v>
      </c>
      <c r="F3" s="10">
        <f aca="true" t="shared" si="0" ref="F3:F8">40-1</f>
        <v>39</v>
      </c>
      <c r="G3" s="18">
        <f>F3*E3</f>
        <v>1404</v>
      </c>
      <c r="H3" s="11">
        <v>0.8</v>
      </c>
      <c r="I3" s="15">
        <f>F3*E3*0.8</f>
        <v>1123.2</v>
      </c>
      <c r="J3" s="13"/>
    </row>
    <row r="4" spans="1:10" s="16" customFormat="1" ht="18.75" customHeight="1">
      <c r="A4" s="13">
        <v>2</v>
      </c>
      <c r="B4" s="13" t="s">
        <v>177</v>
      </c>
      <c r="C4" s="14">
        <v>9787115192110</v>
      </c>
      <c r="D4" s="13" t="s">
        <v>149</v>
      </c>
      <c r="E4" s="10">
        <v>40</v>
      </c>
      <c r="F4" s="10">
        <f t="shared" si="0"/>
        <v>39</v>
      </c>
      <c r="G4" s="18">
        <f aca="true" t="shared" si="1" ref="G4:G10">F4*E4</f>
        <v>1560</v>
      </c>
      <c r="H4" s="11">
        <v>0.8</v>
      </c>
      <c r="I4" s="15">
        <f aca="true" t="shared" si="2" ref="I4:I10">F4*E4*0.8</f>
        <v>1248</v>
      </c>
      <c r="J4" s="13"/>
    </row>
    <row r="5" spans="1:10" s="16" customFormat="1" ht="18.75" customHeight="1">
      <c r="A5" s="13">
        <v>3</v>
      </c>
      <c r="B5" s="13" t="s">
        <v>184</v>
      </c>
      <c r="C5" s="14">
        <v>9787301225875</v>
      </c>
      <c r="D5" s="13" t="s">
        <v>150</v>
      </c>
      <c r="E5" s="10">
        <v>40</v>
      </c>
      <c r="F5" s="10">
        <f t="shared" si="0"/>
        <v>39</v>
      </c>
      <c r="G5" s="18">
        <f t="shared" si="1"/>
        <v>1560</v>
      </c>
      <c r="H5" s="11">
        <v>0.8</v>
      </c>
      <c r="I5" s="15">
        <f t="shared" si="2"/>
        <v>1248</v>
      </c>
      <c r="J5" s="13"/>
    </row>
    <row r="6" spans="1:10" s="16" customFormat="1" ht="18.75" customHeight="1">
      <c r="A6" s="13">
        <v>4</v>
      </c>
      <c r="B6" s="13" t="s">
        <v>144</v>
      </c>
      <c r="C6" s="14" t="s">
        <v>89</v>
      </c>
      <c r="D6" s="13" t="s">
        <v>151</v>
      </c>
      <c r="E6" s="10">
        <v>31</v>
      </c>
      <c r="F6" s="10">
        <f t="shared" si="0"/>
        <v>39</v>
      </c>
      <c r="G6" s="18">
        <f t="shared" si="1"/>
        <v>1209</v>
      </c>
      <c r="H6" s="11">
        <v>0.8</v>
      </c>
      <c r="I6" s="15">
        <f t="shared" si="2"/>
        <v>967.2</v>
      </c>
      <c r="J6" s="13"/>
    </row>
    <row r="7" spans="1:10" s="16" customFormat="1" ht="18.75" customHeight="1">
      <c r="A7" s="13">
        <v>5</v>
      </c>
      <c r="B7" s="13" t="s">
        <v>175</v>
      </c>
      <c r="C7" s="14">
        <v>9787040395648</v>
      </c>
      <c r="D7" s="13" t="s">
        <v>152</v>
      </c>
      <c r="E7" s="10">
        <v>29</v>
      </c>
      <c r="F7" s="10">
        <f t="shared" si="0"/>
        <v>39</v>
      </c>
      <c r="G7" s="18">
        <f t="shared" si="1"/>
        <v>1131</v>
      </c>
      <c r="H7" s="11">
        <v>0.8</v>
      </c>
      <c r="I7" s="15">
        <f t="shared" si="2"/>
        <v>904.8000000000001</v>
      </c>
      <c r="J7" s="13"/>
    </row>
    <row r="8" spans="1:10" s="16" customFormat="1" ht="18.75" customHeight="1">
      <c r="A8" s="13"/>
      <c r="B8" s="13"/>
      <c r="C8" s="14"/>
      <c r="D8" s="13" t="s">
        <v>190</v>
      </c>
      <c r="E8" s="10">
        <v>5</v>
      </c>
      <c r="F8" s="10">
        <f t="shared" si="0"/>
        <v>39</v>
      </c>
      <c r="G8" s="18">
        <f t="shared" si="1"/>
        <v>195</v>
      </c>
      <c r="H8" s="11">
        <v>1</v>
      </c>
      <c r="I8" s="15">
        <f>F8*E8</f>
        <v>195</v>
      </c>
      <c r="J8" s="13"/>
    </row>
    <row r="9" spans="1:10" s="16" customFormat="1" ht="18.75" customHeight="1">
      <c r="A9" s="13"/>
      <c r="B9" s="13"/>
      <c r="C9" s="14"/>
      <c r="D9" s="13" t="s">
        <v>215</v>
      </c>
      <c r="E9" s="10">
        <v>4.4</v>
      </c>
      <c r="F9" s="10">
        <v>39</v>
      </c>
      <c r="G9" s="18">
        <f t="shared" si="1"/>
        <v>171.60000000000002</v>
      </c>
      <c r="H9" s="11">
        <v>1</v>
      </c>
      <c r="I9" s="15">
        <f>F9*E9</f>
        <v>171.60000000000002</v>
      </c>
      <c r="J9" s="13"/>
    </row>
    <row r="10" spans="1:10" s="16" customFormat="1" ht="18.75" customHeight="1">
      <c r="A10" s="13"/>
      <c r="B10" s="13"/>
      <c r="C10" s="14"/>
      <c r="D10" s="13"/>
      <c r="E10" s="10"/>
      <c r="F10" s="10"/>
      <c r="G10" s="18">
        <f t="shared" si="1"/>
        <v>0</v>
      </c>
      <c r="H10" s="11"/>
      <c r="I10" s="15">
        <f t="shared" si="2"/>
        <v>0</v>
      </c>
      <c r="J10" s="13"/>
    </row>
    <row r="11" spans="1:10" s="16" customFormat="1" ht="18.75" customHeight="1">
      <c r="A11" s="13"/>
      <c r="B11" s="13"/>
      <c r="C11" s="14" t="s">
        <v>162</v>
      </c>
      <c r="D11" s="13"/>
      <c r="E11" s="10"/>
      <c r="F11" s="10"/>
      <c r="G11" s="18">
        <f>SUM(G3:G10)</f>
        <v>7230.6</v>
      </c>
      <c r="H11" s="11"/>
      <c r="I11" s="15">
        <f>SUM(I3:I10)</f>
        <v>5857.8</v>
      </c>
      <c r="J11" s="13"/>
    </row>
    <row r="12" spans="1:10" s="16" customFormat="1" ht="49.5" customHeight="1">
      <c r="A12" s="17" t="s">
        <v>167</v>
      </c>
      <c r="B12" s="54" t="s">
        <v>247</v>
      </c>
      <c r="C12" s="55"/>
      <c r="D12" s="55"/>
      <c r="E12" s="55"/>
      <c r="F12" s="55"/>
      <c r="G12" s="55"/>
      <c r="H12" s="55"/>
      <c r="I12" s="55"/>
      <c r="J12" s="55"/>
    </row>
    <row r="13" spans="1:10" s="16" customFormat="1" ht="18.75" customHeight="1">
      <c r="A13" s="56" t="s">
        <v>168</v>
      </c>
      <c r="B13" s="56"/>
      <c r="C13" s="56"/>
      <c r="D13" s="56"/>
      <c r="E13" s="56"/>
      <c r="F13" s="56"/>
      <c r="G13" s="56"/>
      <c r="H13" s="56"/>
      <c r="I13" s="56"/>
      <c r="J13" s="56"/>
    </row>
    <row r="14" spans="3:9" s="2" customFormat="1" ht="13.5">
      <c r="C14" s="8"/>
      <c r="E14" s="3"/>
      <c r="F14" s="3"/>
      <c r="G14" s="19"/>
      <c r="H14" s="4"/>
      <c r="I14" s="5"/>
    </row>
    <row r="15" spans="3:9" s="2" customFormat="1" ht="13.5">
      <c r="C15" s="8"/>
      <c r="E15" s="3"/>
      <c r="F15" s="3"/>
      <c r="G15" s="19"/>
      <c r="H15" s="4"/>
      <c r="I15" s="5"/>
    </row>
  </sheetData>
  <sheetProtection/>
  <mergeCells count="3">
    <mergeCell ref="A1:J1"/>
    <mergeCell ref="B12:J12"/>
    <mergeCell ref="A13:J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showZeros="0" zoomScalePageLayoutView="0" workbookViewId="0" topLeftCell="A1">
      <selection activeCell="D6" sqref="D6"/>
    </sheetView>
  </sheetViews>
  <sheetFormatPr defaultColWidth="9.00390625" defaultRowHeight="14.25"/>
  <cols>
    <col min="1" max="1" width="4.625" style="0" customWidth="1"/>
    <col min="2" max="2" width="10.50390625" style="0" customWidth="1"/>
    <col min="3" max="3" width="16.125" style="9" customWidth="1"/>
    <col min="4" max="4" width="36.75390625" style="0" customWidth="1"/>
    <col min="5" max="5" width="6.75390625" style="1" customWidth="1"/>
    <col min="6" max="6" width="5.25390625" style="1" bestFit="1" customWidth="1"/>
    <col min="7" max="7" width="9.625" style="20" customWidth="1"/>
    <col min="8" max="8" width="6.25390625" style="6" customWidth="1"/>
    <col min="9" max="9" width="10.50390625" style="7" bestFit="1" customWidth="1"/>
  </cols>
  <sheetData>
    <row r="1" spans="1:10" s="12" customFormat="1" ht="26.25" customHeight="1">
      <c r="A1" s="53" t="s">
        <v>42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16" customFormat="1" ht="18.75" customHeight="1">
      <c r="A2" s="13" t="s">
        <v>178</v>
      </c>
      <c r="B2" s="13" t="s">
        <v>161</v>
      </c>
      <c r="C2" s="14" t="s">
        <v>163</v>
      </c>
      <c r="D2" s="13" t="s">
        <v>164</v>
      </c>
      <c r="E2" s="10" t="s">
        <v>165</v>
      </c>
      <c r="F2" s="10" t="s">
        <v>171</v>
      </c>
      <c r="G2" s="18" t="s">
        <v>166</v>
      </c>
      <c r="H2" s="11" t="s">
        <v>179</v>
      </c>
      <c r="I2" s="15" t="s">
        <v>172</v>
      </c>
      <c r="J2" s="13" t="s">
        <v>178</v>
      </c>
    </row>
    <row r="3" spans="1:10" s="16" customFormat="1" ht="18.75" customHeight="1">
      <c r="A3" s="13">
        <v>1</v>
      </c>
      <c r="B3" s="13" t="s">
        <v>147</v>
      </c>
      <c r="C3" s="14">
        <v>9787504174659</v>
      </c>
      <c r="D3" s="13" t="s">
        <v>79</v>
      </c>
      <c r="E3" s="10">
        <v>38</v>
      </c>
      <c r="F3" s="10">
        <f aca="true" t="shared" si="0" ref="F3:F9">28+1+2</f>
        <v>31</v>
      </c>
      <c r="G3" s="18">
        <f>F3*E3</f>
        <v>1178</v>
      </c>
      <c r="H3" s="11">
        <v>0.8</v>
      </c>
      <c r="I3" s="15">
        <f>F3*E3*0.8</f>
        <v>942.4000000000001</v>
      </c>
      <c r="J3" s="13"/>
    </row>
    <row r="4" spans="1:10" s="16" customFormat="1" ht="18.75" customHeight="1">
      <c r="A4" s="13">
        <v>2</v>
      </c>
      <c r="B4" s="13" t="s">
        <v>157</v>
      </c>
      <c r="C4" s="14">
        <v>9787300197234</v>
      </c>
      <c r="D4" s="13" t="s">
        <v>81</v>
      </c>
      <c r="E4" s="10">
        <v>39</v>
      </c>
      <c r="F4" s="10">
        <f t="shared" si="0"/>
        <v>31</v>
      </c>
      <c r="G4" s="18">
        <f aca="true" t="shared" si="1" ref="G4:G10">F4*E4</f>
        <v>1209</v>
      </c>
      <c r="H4" s="11">
        <v>0.8</v>
      </c>
      <c r="I4" s="15">
        <f aca="true" t="shared" si="2" ref="I4:I10">F4*E4*0.8</f>
        <v>967.2</v>
      </c>
      <c r="J4" s="13"/>
    </row>
    <row r="5" spans="1:10" s="16" customFormat="1" ht="18.75" customHeight="1">
      <c r="A5" s="13">
        <v>3</v>
      </c>
      <c r="B5" s="13" t="s">
        <v>158</v>
      </c>
      <c r="C5" s="14">
        <v>9787504963789</v>
      </c>
      <c r="D5" s="13" t="s">
        <v>148</v>
      </c>
      <c r="E5" s="10">
        <v>36</v>
      </c>
      <c r="F5" s="10">
        <f t="shared" si="0"/>
        <v>31</v>
      </c>
      <c r="G5" s="18">
        <f t="shared" si="1"/>
        <v>1116</v>
      </c>
      <c r="H5" s="11">
        <v>0.8</v>
      </c>
      <c r="I5" s="15">
        <f t="shared" si="2"/>
        <v>892.8000000000001</v>
      </c>
      <c r="J5" s="13"/>
    </row>
    <row r="6" spans="1:10" s="16" customFormat="1" ht="18.75" customHeight="1">
      <c r="A6" s="13">
        <v>4</v>
      </c>
      <c r="B6" s="22" t="s">
        <v>158</v>
      </c>
      <c r="C6" s="27">
        <v>9787509561294</v>
      </c>
      <c r="D6" s="22" t="s">
        <v>192</v>
      </c>
      <c r="E6" s="10">
        <v>38</v>
      </c>
      <c r="F6" s="10">
        <f t="shared" si="0"/>
        <v>31</v>
      </c>
      <c r="G6" s="18">
        <f t="shared" si="1"/>
        <v>1178</v>
      </c>
      <c r="H6" s="11">
        <v>0.8</v>
      </c>
      <c r="I6" s="15">
        <f t="shared" si="2"/>
        <v>942.4000000000001</v>
      </c>
      <c r="J6" s="13"/>
    </row>
    <row r="7" spans="1:10" s="16" customFormat="1" ht="18.75" customHeight="1">
      <c r="A7" s="13"/>
      <c r="B7" s="13"/>
      <c r="C7" s="14"/>
      <c r="D7" s="13" t="s">
        <v>190</v>
      </c>
      <c r="E7" s="10">
        <v>5</v>
      </c>
      <c r="F7" s="10">
        <f t="shared" si="0"/>
        <v>31</v>
      </c>
      <c r="G7" s="18">
        <f t="shared" si="1"/>
        <v>155</v>
      </c>
      <c r="H7" s="11">
        <v>1</v>
      </c>
      <c r="I7" s="15">
        <f>F7*E7</f>
        <v>155</v>
      </c>
      <c r="J7" s="13"/>
    </row>
    <row r="8" spans="1:10" s="16" customFormat="1" ht="18.75" customHeight="1">
      <c r="A8" s="13"/>
      <c r="B8" s="13"/>
      <c r="C8" s="14"/>
      <c r="D8" s="13" t="s">
        <v>216</v>
      </c>
      <c r="E8" s="10">
        <v>6</v>
      </c>
      <c r="F8" s="10">
        <f t="shared" si="0"/>
        <v>31</v>
      </c>
      <c r="G8" s="18">
        <f t="shared" si="1"/>
        <v>186</v>
      </c>
      <c r="H8" s="11">
        <v>1</v>
      </c>
      <c r="I8" s="15">
        <f>F8*E8</f>
        <v>186</v>
      </c>
      <c r="J8" s="13"/>
    </row>
    <row r="9" spans="1:10" s="16" customFormat="1" ht="18.75" customHeight="1">
      <c r="A9" s="13"/>
      <c r="B9" s="13"/>
      <c r="C9" s="14"/>
      <c r="D9" s="32" t="s">
        <v>196</v>
      </c>
      <c r="E9" s="31">
        <v>8</v>
      </c>
      <c r="F9" s="10">
        <f t="shared" si="0"/>
        <v>31</v>
      </c>
      <c r="G9" s="18">
        <f t="shared" si="1"/>
        <v>248</v>
      </c>
      <c r="H9" s="11">
        <v>1</v>
      </c>
      <c r="I9" s="15">
        <f>F9*E9</f>
        <v>248</v>
      </c>
      <c r="J9" s="13"/>
    </row>
    <row r="10" spans="1:10" s="16" customFormat="1" ht="18.75" customHeight="1">
      <c r="A10" s="13"/>
      <c r="B10" s="13"/>
      <c r="C10" s="14"/>
      <c r="D10" s="13"/>
      <c r="E10" s="10"/>
      <c r="F10" s="10"/>
      <c r="G10" s="18">
        <f t="shared" si="1"/>
        <v>0</v>
      </c>
      <c r="H10" s="11"/>
      <c r="I10" s="15">
        <f t="shared" si="2"/>
        <v>0</v>
      </c>
      <c r="J10" s="13"/>
    </row>
    <row r="11" spans="1:10" s="16" customFormat="1" ht="18.75" customHeight="1">
      <c r="A11" s="13"/>
      <c r="B11" s="13"/>
      <c r="C11" s="14" t="s">
        <v>162</v>
      </c>
      <c r="D11" s="13"/>
      <c r="E11" s="10"/>
      <c r="F11" s="10"/>
      <c r="G11" s="18">
        <f>SUM(G3:G10)</f>
        <v>5270</v>
      </c>
      <c r="H11" s="11"/>
      <c r="I11" s="15">
        <f>SUM(I3:I10)</f>
        <v>4333.8</v>
      </c>
      <c r="J11" s="13"/>
    </row>
    <row r="12" spans="1:10" s="16" customFormat="1" ht="49.5" customHeight="1">
      <c r="A12" s="17" t="s">
        <v>167</v>
      </c>
      <c r="B12" s="54" t="s">
        <v>247</v>
      </c>
      <c r="C12" s="55"/>
      <c r="D12" s="55"/>
      <c r="E12" s="55"/>
      <c r="F12" s="55"/>
      <c r="G12" s="55"/>
      <c r="H12" s="55"/>
      <c r="I12" s="55"/>
      <c r="J12" s="55"/>
    </row>
    <row r="13" spans="1:10" s="16" customFormat="1" ht="18.75" customHeight="1">
      <c r="A13" s="56" t="s">
        <v>168</v>
      </c>
      <c r="B13" s="56"/>
      <c r="C13" s="56"/>
      <c r="D13" s="56"/>
      <c r="E13" s="56"/>
      <c r="F13" s="56"/>
      <c r="G13" s="56"/>
      <c r="H13" s="56"/>
      <c r="I13" s="56"/>
      <c r="J13" s="56"/>
    </row>
    <row r="14" spans="3:9" s="2" customFormat="1" ht="13.5">
      <c r="C14" s="8"/>
      <c r="E14" s="3"/>
      <c r="F14" s="3"/>
      <c r="G14" s="19"/>
      <c r="H14" s="4"/>
      <c r="I14" s="5"/>
    </row>
    <row r="15" spans="3:9" s="2" customFormat="1" ht="13.5">
      <c r="C15" s="8"/>
      <c r="E15" s="3"/>
      <c r="F15" s="3"/>
      <c r="G15" s="19"/>
      <c r="H15" s="4"/>
      <c r="I15" s="5"/>
    </row>
  </sheetData>
  <sheetProtection/>
  <mergeCells count="3">
    <mergeCell ref="A1:J1"/>
    <mergeCell ref="B12:J12"/>
    <mergeCell ref="A13:J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showZeros="0" zoomScalePageLayoutView="0" workbookViewId="0" topLeftCell="A1">
      <selection activeCell="F12" sqref="F12"/>
    </sheetView>
  </sheetViews>
  <sheetFormatPr defaultColWidth="9.00390625" defaultRowHeight="14.25"/>
  <cols>
    <col min="1" max="1" width="4.625" style="0" customWidth="1"/>
    <col min="2" max="2" width="10.50390625" style="0" customWidth="1"/>
    <col min="3" max="3" width="16.125" style="9" customWidth="1"/>
    <col min="4" max="4" width="36.75390625" style="0" customWidth="1"/>
    <col min="5" max="5" width="6.75390625" style="1" customWidth="1"/>
    <col min="6" max="6" width="5.25390625" style="1" bestFit="1" customWidth="1"/>
    <col min="7" max="7" width="9.625" style="20" customWidth="1"/>
    <col min="8" max="8" width="6.25390625" style="6" customWidth="1"/>
    <col min="9" max="9" width="10.50390625" style="7" bestFit="1" customWidth="1"/>
  </cols>
  <sheetData>
    <row r="1" spans="1:10" s="12" customFormat="1" ht="26.25" customHeight="1">
      <c r="A1" s="53" t="s">
        <v>41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16" customFormat="1" ht="18.75" customHeight="1">
      <c r="A2" s="13" t="s">
        <v>178</v>
      </c>
      <c r="B2" s="13" t="s">
        <v>161</v>
      </c>
      <c r="C2" s="14" t="s">
        <v>163</v>
      </c>
      <c r="D2" s="13" t="s">
        <v>164</v>
      </c>
      <c r="E2" s="10" t="s">
        <v>165</v>
      </c>
      <c r="F2" s="10" t="s">
        <v>171</v>
      </c>
      <c r="G2" s="18" t="s">
        <v>166</v>
      </c>
      <c r="H2" s="11" t="s">
        <v>179</v>
      </c>
      <c r="I2" s="15" t="s">
        <v>172</v>
      </c>
      <c r="J2" s="13" t="s">
        <v>178</v>
      </c>
    </row>
    <row r="3" spans="1:10" s="16" customFormat="1" ht="18.75" customHeight="1">
      <c r="A3" s="13">
        <v>1</v>
      </c>
      <c r="B3" s="13" t="s">
        <v>175</v>
      </c>
      <c r="C3" s="14">
        <v>9787040250862</v>
      </c>
      <c r="D3" s="13" t="s">
        <v>78</v>
      </c>
      <c r="E3" s="10">
        <v>26.6</v>
      </c>
      <c r="F3" s="10">
        <f>28-1-1</f>
        <v>26</v>
      </c>
      <c r="G3" s="18">
        <f>E3*F3</f>
        <v>691.6</v>
      </c>
      <c r="H3" s="11">
        <v>0.8</v>
      </c>
      <c r="I3" s="15">
        <f aca="true" t="shared" si="0" ref="I3:I8">E3*F3*0.8</f>
        <v>553.2800000000001</v>
      </c>
      <c r="J3" s="13"/>
    </row>
    <row r="4" spans="1:10" s="16" customFormat="1" ht="18.75" customHeight="1">
      <c r="A4" s="13">
        <v>2</v>
      </c>
      <c r="B4" s="13" t="s">
        <v>124</v>
      </c>
      <c r="C4" s="14">
        <v>9787504185266</v>
      </c>
      <c r="D4" s="13" t="s">
        <v>87</v>
      </c>
      <c r="E4" s="10">
        <v>38</v>
      </c>
      <c r="F4" s="10">
        <f aca="true" t="shared" si="1" ref="F4:F9">28-1-1</f>
        <v>26</v>
      </c>
      <c r="G4" s="18">
        <f aca="true" t="shared" si="2" ref="G4:G11">E4*F4</f>
        <v>988</v>
      </c>
      <c r="H4" s="11">
        <v>0.8</v>
      </c>
      <c r="I4" s="15">
        <f t="shared" si="0"/>
        <v>790.4000000000001</v>
      </c>
      <c r="J4" s="13"/>
    </row>
    <row r="5" spans="1:10" s="16" customFormat="1" ht="18.75" customHeight="1">
      <c r="A5" s="13">
        <v>3</v>
      </c>
      <c r="B5" s="13" t="s">
        <v>147</v>
      </c>
      <c r="C5" s="14">
        <v>9787504174659</v>
      </c>
      <c r="D5" s="13" t="s">
        <v>79</v>
      </c>
      <c r="E5" s="10">
        <v>38</v>
      </c>
      <c r="F5" s="10">
        <f t="shared" si="1"/>
        <v>26</v>
      </c>
      <c r="G5" s="18">
        <f t="shared" si="2"/>
        <v>988</v>
      </c>
      <c r="H5" s="11">
        <v>0.8</v>
      </c>
      <c r="I5" s="15">
        <f t="shared" si="0"/>
        <v>790.4000000000001</v>
      </c>
      <c r="J5" s="13"/>
    </row>
    <row r="6" spans="1:10" s="16" customFormat="1" ht="18.75" customHeight="1">
      <c r="A6" s="13">
        <v>4</v>
      </c>
      <c r="B6" s="13" t="s">
        <v>157</v>
      </c>
      <c r="C6" s="14">
        <v>9787300151151</v>
      </c>
      <c r="D6" s="13" t="s">
        <v>80</v>
      </c>
      <c r="E6" s="10">
        <v>29.8</v>
      </c>
      <c r="F6" s="10">
        <f t="shared" si="1"/>
        <v>26</v>
      </c>
      <c r="G6" s="18">
        <f t="shared" si="2"/>
        <v>774.8000000000001</v>
      </c>
      <c r="H6" s="11">
        <v>0.8</v>
      </c>
      <c r="I6" s="15">
        <f t="shared" si="0"/>
        <v>619.8400000000001</v>
      </c>
      <c r="J6" s="13"/>
    </row>
    <row r="7" spans="1:10" s="16" customFormat="1" ht="18.75" customHeight="1">
      <c r="A7" s="13">
        <v>5</v>
      </c>
      <c r="B7" s="13" t="s">
        <v>157</v>
      </c>
      <c r="C7" s="14">
        <v>9787300197234</v>
      </c>
      <c r="D7" s="13" t="s">
        <v>81</v>
      </c>
      <c r="E7" s="10">
        <v>39</v>
      </c>
      <c r="F7" s="10">
        <f t="shared" si="1"/>
        <v>26</v>
      </c>
      <c r="G7" s="18">
        <f t="shared" si="2"/>
        <v>1014</v>
      </c>
      <c r="H7" s="11">
        <v>0.8</v>
      </c>
      <c r="I7" s="15">
        <f t="shared" si="0"/>
        <v>811.2</v>
      </c>
      <c r="J7" s="13"/>
    </row>
    <row r="8" spans="1:10" s="16" customFormat="1" ht="18.75" customHeight="1">
      <c r="A8" s="13">
        <v>6</v>
      </c>
      <c r="B8" s="13" t="s">
        <v>158</v>
      </c>
      <c r="C8" s="14">
        <v>9787504963789</v>
      </c>
      <c r="D8" s="13" t="s">
        <v>148</v>
      </c>
      <c r="E8" s="10">
        <v>36</v>
      </c>
      <c r="F8" s="10">
        <f t="shared" si="1"/>
        <v>26</v>
      </c>
      <c r="G8" s="18">
        <f t="shared" si="2"/>
        <v>936</v>
      </c>
      <c r="H8" s="11">
        <v>0.8</v>
      </c>
      <c r="I8" s="15">
        <f t="shared" si="0"/>
        <v>748.8000000000001</v>
      </c>
      <c r="J8" s="13"/>
    </row>
    <row r="9" spans="1:10" s="16" customFormat="1" ht="18.75" customHeight="1">
      <c r="A9" s="13"/>
      <c r="B9" s="13"/>
      <c r="C9" s="14"/>
      <c r="D9" s="13" t="s">
        <v>190</v>
      </c>
      <c r="E9" s="10">
        <v>5</v>
      </c>
      <c r="F9" s="10">
        <f t="shared" si="1"/>
        <v>26</v>
      </c>
      <c r="G9" s="18">
        <f t="shared" si="2"/>
        <v>130</v>
      </c>
      <c r="H9" s="11">
        <v>1</v>
      </c>
      <c r="I9" s="15">
        <f>E9*F9</f>
        <v>130</v>
      </c>
      <c r="J9" s="13"/>
    </row>
    <row r="10" spans="1:10" s="16" customFormat="1" ht="18.75" customHeight="1">
      <c r="A10" s="13"/>
      <c r="B10" s="13"/>
      <c r="C10" s="14"/>
      <c r="D10" s="13" t="s">
        <v>216</v>
      </c>
      <c r="E10" s="10">
        <v>6</v>
      </c>
      <c r="F10" s="10">
        <v>26</v>
      </c>
      <c r="G10" s="18">
        <f t="shared" si="2"/>
        <v>156</v>
      </c>
      <c r="H10" s="11">
        <v>1</v>
      </c>
      <c r="I10" s="15">
        <f>E10*F10</f>
        <v>156</v>
      </c>
      <c r="J10" s="13"/>
    </row>
    <row r="11" spans="1:10" s="16" customFormat="1" ht="18.75" customHeight="1">
      <c r="A11" s="13"/>
      <c r="B11" s="38"/>
      <c r="C11" s="39"/>
      <c r="D11" s="40" t="s">
        <v>196</v>
      </c>
      <c r="E11" s="31">
        <v>8</v>
      </c>
      <c r="F11" s="41">
        <v>26</v>
      </c>
      <c r="G11" s="42">
        <f t="shared" si="2"/>
        <v>208</v>
      </c>
      <c r="H11" s="43">
        <v>1</v>
      </c>
      <c r="I11" s="44">
        <f>E11*F11</f>
        <v>208</v>
      </c>
      <c r="J11" s="38"/>
    </row>
    <row r="12" spans="1:10" s="16" customFormat="1" ht="18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6" customFormat="1" ht="18.75" customHeight="1">
      <c r="A13" s="13"/>
      <c r="B13" s="13"/>
      <c r="C13" s="14" t="s">
        <v>162</v>
      </c>
      <c r="D13" s="13"/>
      <c r="E13" s="10"/>
      <c r="F13" s="10"/>
      <c r="G13" s="18">
        <f>SUM(G3:G12)</f>
        <v>5886.4</v>
      </c>
      <c r="H13" s="11"/>
      <c r="I13" s="15">
        <f>SUM(I3:I12)</f>
        <v>4807.920000000001</v>
      </c>
      <c r="J13" s="13"/>
    </row>
    <row r="14" spans="1:10" s="16" customFormat="1" ht="49.5" customHeight="1">
      <c r="A14" s="17" t="s">
        <v>167</v>
      </c>
      <c r="B14" s="54" t="s">
        <v>247</v>
      </c>
      <c r="C14" s="55"/>
      <c r="D14" s="55"/>
      <c r="E14" s="55"/>
      <c r="F14" s="55"/>
      <c r="G14" s="55"/>
      <c r="H14" s="55"/>
      <c r="I14" s="55"/>
      <c r="J14" s="55"/>
    </row>
    <row r="15" spans="1:10" s="16" customFormat="1" ht="18.75" customHeight="1">
      <c r="A15" s="56" t="s">
        <v>168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3:9" s="2" customFormat="1" ht="13.5">
      <c r="C16" s="8"/>
      <c r="E16" s="3"/>
      <c r="F16" s="3"/>
      <c r="G16" s="19"/>
      <c r="H16" s="4"/>
      <c r="I16" s="5"/>
    </row>
    <row r="17" spans="3:9" s="2" customFormat="1" ht="13.5">
      <c r="C17" s="8"/>
      <c r="E17" s="3"/>
      <c r="F17" s="3"/>
      <c r="G17" s="19"/>
      <c r="H17" s="4"/>
      <c r="I17" s="5"/>
    </row>
  </sheetData>
  <sheetProtection/>
  <mergeCells count="3">
    <mergeCell ref="A1:J1"/>
    <mergeCell ref="A15:J15"/>
    <mergeCell ref="B14:J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showZeros="0" zoomScalePageLayoutView="0" workbookViewId="0" topLeftCell="A1">
      <selection activeCell="F12" sqref="F12"/>
    </sheetView>
  </sheetViews>
  <sheetFormatPr defaultColWidth="9.00390625" defaultRowHeight="14.25"/>
  <cols>
    <col min="1" max="1" width="4.625" style="0" customWidth="1"/>
    <col min="2" max="2" width="10.50390625" style="0" customWidth="1"/>
    <col min="3" max="3" width="16.125" style="9" customWidth="1"/>
    <col min="4" max="4" width="36.75390625" style="0" customWidth="1"/>
    <col min="5" max="5" width="6.75390625" style="1" customWidth="1"/>
    <col min="6" max="6" width="5.25390625" style="1" bestFit="1" customWidth="1"/>
    <col min="7" max="7" width="9.625" style="20" customWidth="1"/>
    <col min="8" max="8" width="6.25390625" style="6" customWidth="1"/>
    <col min="9" max="9" width="10.50390625" style="7" bestFit="1" customWidth="1"/>
  </cols>
  <sheetData>
    <row r="1" spans="1:10" s="12" customFormat="1" ht="26.25" customHeight="1">
      <c r="A1" s="53" t="s">
        <v>40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16" customFormat="1" ht="18.75" customHeight="1">
      <c r="A2" s="13" t="s">
        <v>178</v>
      </c>
      <c r="B2" s="13" t="s">
        <v>161</v>
      </c>
      <c r="C2" s="14" t="s">
        <v>163</v>
      </c>
      <c r="D2" s="13" t="s">
        <v>164</v>
      </c>
      <c r="E2" s="10" t="s">
        <v>165</v>
      </c>
      <c r="F2" s="10" t="s">
        <v>171</v>
      </c>
      <c r="G2" s="18" t="s">
        <v>166</v>
      </c>
      <c r="H2" s="11" t="s">
        <v>179</v>
      </c>
      <c r="I2" s="15" t="s">
        <v>172</v>
      </c>
      <c r="J2" s="13" t="s">
        <v>178</v>
      </c>
    </row>
    <row r="3" spans="1:10" s="16" customFormat="1" ht="18.75" customHeight="1">
      <c r="A3" s="13">
        <v>1</v>
      </c>
      <c r="B3" s="13" t="s">
        <v>159</v>
      </c>
      <c r="C3" s="14">
        <v>9787561188217</v>
      </c>
      <c r="D3" s="13" t="s">
        <v>82</v>
      </c>
      <c r="E3" s="10">
        <v>37.8</v>
      </c>
      <c r="F3" s="10">
        <f aca="true" t="shared" si="0" ref="F3:F8">25-1</f>
        <v>24</v>
      </c>
      <c r="G3" s="18">
        <f>E3*F3</f>
        <v>907.1999999999999</v>
      </c>
      <c r="H3" s="11">
        <v>0.8</v>
      </c>
      <c r="I3" s="15">
        <f aca="true" t="shared" si="1" ref="I3:I8">E3*F3*0.8</f>
        <v>725.76</v>
      </c>
      <c r="J3" s="13"/>
    </row>
    <row r="4" spans="1:10" s="16" customFormat="1" ht="18.75" customHeight="1">
      <c r="A4" s="13">
        <v>2</v>
      </c>
      <c r="B4" s="13" t="s">
        <v>52</v>
      </c>
      <c r="C4" s="14">
        <v>9787563530397</v>
      </c>
      <c r="D4" s="13" t="s">
        <v>83</v>
      </c>
      <c r="E4" s="10">
        <v>32</v>
      </c>
      <c r="F4" s="10">
        <f t="shared" si="0"/>
        <v>24</v>
      </c>
      <c r="G4" s="18">
        <f aca="true" t="shared" si="2" ref="G4:G10">E4*F4</f>
        <v>768</v>
      </c>
      <c r="H4" s="11">
        <v>0.8</v>
      </c>
      <c r="I4" s="15">
        <f t="shared" si="1"/>
        <v>614.4000000000001</v>
      </c>
      <c r="J4" s="13"/>
    </row>
    <row r="5" spans="1:10" s="16" customFormat="1" ht="18.75" customHeight="1">
      <c r="A5" s="13">
        <v>3</v>
      </c>
      <c r="B5" s="13" t="s">
        <v>169</v>
      </c>
      <c r="C5" s="14">
        <v>9787302269793</v>
      </c>
      <c r="D5" s="13" t="s">
        <v>84</v>
      </c>
      <c r="E5" s="10">
        <v>33</v>
      </c>
      <c r="F5" s="10">
        <f t="shared" si="0"/>
        <v>24</v>
      </c>
      <c r="G5" s="18">
        <f t="shared" si="2"/>
        <v>792</v>
      </c>
      <c r="H5" s="11">
        <v>0.8</v>
      </c>
      <c r="I5" s="15">
        <f t="shared" si="1"/>
        <v>633.6</v>
      </c>
      <c r="J5" s="13"/>
    </row>
    <row r="6" spans="1:10" s="16" customFormat="1" ht="18.75" customHeight="1">
      <c r="A6" s="13">
        <v>4</v>
      </c>
      <c r="B6" s="13" t="s">
        <v>175</v>
      </c>
      <c r="C6" s="14">
        <v>9787040400441</v>
      </c>
      <c r="D6" s="13" t="s">
        <v>85</v>
      </c>
      <c r="E6" s="10">
        <v>32.8</v>
      </c>
      <c r="F6" s="10">
        <f t="shared" si="0"/>
        <v>24</v>
      </c>
      <c r="G6" s="18">
        <f t="shared" si="2"/>
        <v>787.1999999999999</v>
      </c>
      <c r="H6" s="11">
        <v>0.8</v>
      </c>
      <c r="I6" s="15">
        <f t="shared" si="1"/>
        <v>629.76</v>
      </c>
      <c r="J6" s="13"/>
    </row>
    <row r="7" spans="1:10" s="16" customFormat="1" ht="18.75" customHeight="1">
      <c r="A7" s="13">
        <v>5</v>
      </c>
      <c r="B7" s="13" t="s">
        <v>175</v>
      </c>
      <c r="C7" s="14">
        <v>9787040390926</v>
      </c>
      <c r="D7" s="13" t="s">
        <v>86</v>
      </c>
      <c r="E7" s="10">
        <v>35.4</v>
      </c>
      <c r="F7" s="10">
        <f t="shared" si="0"/>
        <v>24</v>
      </c>
      <c r="G7" s="18">
        <f t="shared" si="2"/>
        <v>849.5999999999999</v>
      </c>
      <c r="H7" s="11">
        <v>0.8</v>
      </c>
      <c r="I7" s="15">
        <f t="shared" si="1"/>
        <v>679.68</v>
      </c>
      <c r="J7" s="13"/>
    </row>
    <row r="8" spans="1:10" s="16" customFormat="1" ht="18.75" customHeight="1">
      <c r="A8" s="13">
        <v>6</v>
      </c>
      <c r="B8" s="13" t="s">
        <v>175</v>
      </c>
      <c r="C8" s="14">
        <v>9787040340310</v>
      </c>
      <c r="D8" s="13" t="s">
        <v>102</v>
      </c>
      <c r="E8" s="10">
        <v>17.8</v>
      </c>
      <c r="F8" s="10">
        <f t="shared" si="0"/>
        <v>24</v>
      </c>
      <c r="G8" s="18">
        <f t="shared" si="2"/>
        <v>427.20000000000005</v>
      </c>
      <c r="H8" s="11">
        <v>0.8</v>
      </c>
      <c r="I8" s="15">
        <f t="shared" si="1"/>
        <v>341.76000000000005</v>
      </c>
      <c r="J8" s="13"/>
    </row>
    <row r="9" spans="1:10" s="16" customFormat="1" ht="18.75" customHeight="1">
      <c r="A9" s="13"/>
      <c r="B9" s="13"/>
      <c r="C9" s="14"/>
      <c r="D9" s="13" t="s">
        <v>190</v>
      </c>
      <c r="E9" s="10">
        <v>5</v>
      </c>
      <c r="F9" s="10">
        <v>24</v>
      </c>
      <c r="G9" s="18">
        <f t="shared" si="2"/>
        <v>120</v>
      </c>
      <c r="H9" s="11">
        <v>1</v>
      </c>
      <c r="I9" s="15">
        <f>E9*F9</f>
        <v>120</v>
      </c>
      <c r="J9" s="13"/>
    </row>
    <row r="10" spans="1:10" s="16" customFormat="1" ht="18.75" customHeight="1">
      <c r="A10" s="13"/>
      <c r="B10" s="13"/>
      <c r="C10" s="14"/>
      <c r="D10" s="13" t="s">
        <v>204</v>
      </c>
      <c r="E10" s="10">
        <v>4.4</v>
      </c>
      <c r="F10" s="10">
        <v>24</v>
      </c>
      <c r="G10" s="18">
        <f t="shared" si="2"/>
        <v>105.60000000000001</v>
      </c>
      <c r="H10" s="11">
        <v>1</v>
      </c>
      <c r="I10" s="15">
        <f>E10*F10</f>
        <v>105.60000000000001</v>
      </c>
      <c r="J10" s="13"/>
    </row>
    <row r="11" spans="1:10" s="16" customFormat="1" ht="18.75" customHeight="1">
      <c r="A11" s="13"/>
      <c r="B11" s="13"/>
      <c r="C11" s="14"/>
      <c r="D11" s="13"/>
      <c r="E11" s="10"/>
      <c r="F11" s="10"/>
      <c r="G11" s="18"/>
      <c r="H11" s="11"/>
      <c r="I11" s="15"/>
      <c r="J11" s="13"/>
    </row>
    <row r="12" spans="1:9" s="16" customFormat="1" ht="18.75" customHeight="1">
      <c r="A12" s="13"/>
      <c r="C12" s="16" t="s">
        <v>248</v>
      </c>
      <c r="G12" s="36">
        <f>SUM(G3:G11)</f>
        <v>4756.8</v>
      </c>
      <c r="I12" s="37">
        <f>SUM(I3:I11)</f>
        <v>3850.5600000000004</v>
      </c>
    </row>
    <row r="13" spans="1:10" s="16" customFormat="1" ht="49.5" customHeight="1">
      <c r="A13" s="17" t="s">
        <v>167</v>
      </c>
      <c r="B13" s="54" t="s">
        <v>247</v>
      </c>
      <c r="C13" s="55"/>
      <c r="D13" s="55"/>
      <c r="E13" s="55"/>
      <c r="F13" s="55"/>
      <c r="G13" s="55"/>
      <c r="H13" s="55"/>
      <c r="I13" s="55"/>
      <c r="J13" s="55"/>
    </row>
    <row r="14" spans="1:10" s="16" customFormat="1" ht="18.75" customHeight="1">
      <c r="A14" s="56" t="s">
        <v>168</v>
      </c>
      <c r="B14" s="56"/>
      <c r="C14" s="56"/>
      <c r="D14" s="56"/>
      <c r="E14" s="56"/>
      <c r="F14" s="56"/>
      <c r="G14" s="56"/>
      <c r="H14" s="56"/>
      <c r="I14" s="56"/>
      <c r="J14" s="56"/>
    </row>
    <row r="15" spans="3:9" s="2" customFormat="1" ht="13.5">
      <c r="C15" s="8"/>
      <c r="E15" s="3"/>
      <c r="F15" s="3"/>
      <c r="G15" s="19"/>
      <c r="H15" s="4"/>
      <c r="I15" s="5"/>
    </row>
    <row r="16" spans="3:9" s="2" customFormat="1" ht="13.5">
      <c r="C16" s="8"/>
      <c r="E16" s="3"/>
      <c r="F16" s="3"/>
      <c r="G16" s="19"/>
      <c r="H16" s="4"/>
      <c r="I16" s="5"/>
    </row>
  </sheetData>
  <sheetProtection/>
  <mergeCells count="3">
    <mergeCell ref="A1:J1"/>
    <mergeCell ref="A14:J14"/>
    <mergeCell ref="B13:J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天盟科技开发公司-http://www.tmli.net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</dc:creator>
  <cp:keywords/>
  <dc:description/>
  <cp:lastModifiedBy>HP</cp:lastModifiedBy>
  <cp:lastPrinted>2015-09-21T07:33:23Z</cp:lastPrinted>
  <dcterms:created xsi:type="dcterms:W3CDTF">2009-07-03T08:28:59Z</dcterms:created>
  <dcterms:modified xsi:type="dcterms:W3CDTF">2015-09-23T06:49:44Z</dcterms:modified>
  <cp:category/>
  <cp:version/>
  <cp:contentType/>
  <cp:contentStatus/>
</cp:coreProperties>
</file>